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mishkina\Desktop\ИП 2023\Реконструкция 2023\"/>
    </mc:Choice>
  </mc:AlternateContent>
  <xr:revisionPtr revIDLastSave="0" documentId="13_ncr:1_{676A2548-33BF-4D37-A1CB-7A748C24C94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мета по ТСН-2001" sheetId="6" r:id="rId1"/>
    <sheet name="Source" sheetId="1" r:id="rId2"/>
    <sheet name="SourceObSm" sheetId="2" r:id="rId3"/>
    <sheet name="SmtRes" sheetId="3" r:id="rId4"/>
    <sheet name="EtalonRes" sheetId="4" r:id="rId5"/>
    <sheet name="SrcKA" sheetId="5" r:id="rId6"/>
  </sheets>
  <definedNames>
    <definedName name="_xlnm.Print_Titles" localSheetId="0">'Смета по ТСН-2001'!$24:$24</definedName>
    <definedName name="_xlnm.Print_Area" localSheetId="0">'Смета по ТСН-2001'!$A$1:$K$660</definedName>
  </definedNames>
  <calcPr calcId="191029" refMode="R1C1"/>
</workbook>
</file>

<file path=xl/calcChain.xml><?xml version="1.0" encoding="utf-8"?>
<calcChain xmlns="http://schemas.openxmlformats.org/spreadsheetml/2006/main">
  <c r="J17" i="6" l="1"/>
  <c r="H658" i="6" l="1"/>
  <c r="H655" i="6"/>
  <c r="C658" i="6"/>
  <c r="C655" i="6"/>
  <c r="H652" i="6"/>
  <c r="J652" i="6"/>
  <c r="H651" i="6"/>
  <c r="J651" i="6"/>
  <c r="J646" i="6"/>
  <c r="J648" i="6" s="1"/>
  <c r="J649" i="6" s="1"/>
  <c r="J650" i="6" s="1"/>
  <c r="C646" i="6"/>
  <c r="J19" i="6"/>
  <c r="I19" i="6"/>
  <c r="H645" i="6"/>
  <c r="J645" i="6"/>
  <c r="H644" i="6"/>
  <c r="J644" i="6"/>
  <c r="H642" i="6"/>
  <c r="J642" i="6"/>
  <c r="H641" i="6"/>
  <c r="J641" i="6"/>
  <c r="A640" i="6"/>
  <c r="Z637" i="6"/>
  <c r="Y637" i="6"/>
  <c r="X637" i="6"/>
  <c r="I636" i="6"/>
  <c r="AB636" i="6" s="1"/>
  <c r="H636" i="6"/>
  <c r="G636" i="6"/>
  <c r="E636" i="6"/>
  <c r="J635" i="6"/>
  <c r="E635" i="6"/>
  <c r="J634" i="6"/>
  <c r="E634" i="6"/>
  <c r="K633" i="6"/>
  <c r="J633" i="6"/>
  <c r="I633" i="6"/>
  <c r="H633" i="6"/>
  <c r="G633" i="6"/>
  <c r="F633" i="6"/>
  <c r="V632" i="6"/>
  <c r="T632" i="6"/>
  <c r="K635" i="6" s="1"/>
  <c r="R632" i="6"/>
  <c r="K634" i="6" s="1"/>
  <c r="U632" i="6"/>
  <c r="S632" i="6"/>
  <c r="I635" i="6" s="1"/>
  <c r="Q632" i="6"/>
  <c r="I634" i="6" s="1"/>
  <c r="E632" i="6"/>
  <c r="D632" i="6"/>
  <c r="B632" i="6"/>
  <c r="Z630" i="6"/>
  <c r="Y630" i="6"/>
  <c r="X630" i="6"/>
  <c r="I629" i="6"/>
  <c r="AB629" i="6" s="1"/>
  <c r="H629" i="6"/>
  <c r="G629" i="6"/>
  <c r="E629" i="6"/>
  <c r="J628" i="6"/>
  <c r="E628" i="6"/>
  <c r="J627" i="6"/>
  <c r="E627" i="6"/>
  <c r="K626" i="6"/>
  <c r="J626" i="6"/>
  <c r="I626" i="6"/>
  <c r="H626" i="6"/>
  <c r="G626" i="6"/>
  <c r="F626" i="6"/>
  <c r="V625" i="6"/>
  <c r="T625" i="6"/>
  <c r="K628" i="6" s="1"/>
  <c r="R625" i="6"/>
  <c r="K627" i="6" s="1"/>
  <c r="U625" i="6"/>
  <c r="S625" i="6"/>
  <c r="I628" i="6" s="1"/>
  <c r="Q625" i="6"/>
  <c r="I627" i="6" s="1"/>
  <c r="E625" i="6"/>
  <c r="D625" i="6"/>
  <c r="B625" i="6"/>
  <c r="Z623" i="6"/>
  <c r="Y623" i="6"/>
  <c r="X623" i="6"/>
  <c r="I622" i="6"/>
  <c r="AB622" i="6" s="1"/>
  <c r="H622" i="6"/>
  <c r="G622" i="6"/>
  <c r="E622" i="6"/>
  <c r="J621" i="6"/>
  <c r="E621" i="6"/>
  <c r="J620" i="6"/>
  <c r="E620" i="6"/>
  <c r="K619" i="6"/>
  <c r="J619" i="6"/>
  <c r="I619" i="6"/>
  <c r="H619" i="6"/>
  <c r="G619" i="6"/>
  <c r="F619" i="6"/>
  <c r="V618" i="6"/>
  <c r="T618" i="6"/>
  <c r="K621" i="6" s="1"/>
  <c r="R618" i="6"/>
  <c r="K620" i="6" s="1"/>
  <c r="U618" i="6"/>
  <c r="S618" i="6"/>
  <c r="I621" i="6" s="1"/>
  <c r="Q618" i="6"/>
  <c r="I620" i="6" s="1"/>
  <c r="E618" i="6"/>
  <c r="D618" i="6"/>
  <c r="B618" i="6"/>
  <c r="Z616" i="6"/>
  <c r="Y616" i="6"/>
  <c r="X616" i="6"/>
  <c r="I615" i="6"/>
  <c r="AB615" i="6" s="1"/>
  <c r="H615" i="6"/>
  <c r="G615" i="6"/>
  <c r="E615" i="6"/>
  <c r="J614" i="6"/>
  <c r="E614" i="6"/>
  <c r="J613" i="6"/>
  <c r="E613" i="6"/>
  <c r="K612" i="6"/>
  <c r="J612" i="6"/>
  <c r="I612" i="6"/>
  <c r="H612" i="6"/>
  <c r="G612" i="6"/>
  <c r="F612" i="6"/>
  <c r="V611" i="6"/>
  <c r="T611" i="6"/>
  <c r="K614" i="6" s="1"/>
  <c r="R611" i="6"/>
  <c r="K613" i="6" s="1"/>
  <c r="U611" i="6"/>
  <c r="S611" i="6"/>
  <c r="I614" i="6" s="1"/>
  <c r="Q611" i="6"/>
  <c r="I613" i="6" s="1"/>
  <c r="E611" i="6"/>
  <c r="D611" i="6"/>
  <c r="B611" i="6"/>
  <c r="Z609" i="6"/>
  <c r="Y609" i="6"/>
  <c r="X609" i="6"/>
  <c r="I608" i="6"/>
  <c r="AB608" i="6" s="1"/>
  <c r="H608" i="6"/>
  <c r="G608" i="6"/>
  <c r="E608" i="6"/>
  <c r="J607" i="6"/>
  <c r="E607" i="6"/>
  <c r="J606" i="6"/>
  <c r="E606" i="6"/>
  <c r="K605" i="6"/>
  <c r="J605" i="6"/>
  <c r="I605" i="6"/>
  <c r="H605" i="6"/>
  <c r="G605" i="6"/>
  <c r="F605" i="6"/>
  <c r="V604" i="6"/>
  <c r="T604" i="6"/>
  <c r="K607" i="6" s="1"/>
  <c r="R604" i="6"/>
  <c r="K606" i="6" s="1"/>
  <c r="U604" i="6"/>
  <c r="S604" i="6"/>
  <c r="I607" i="6" s="1"/>
  <c r="Q604" i="6"/>
  <c r="I606" i="6" s="1"/>
  <c r="E604" i="6"/>
  <c r="D604" i="6"/>
  <c r="B604" i="6"/>
  <c r="Z602" i="6"/>
  <c r="Y602" i="6"/>
  <c r="X602" i="6"/>
  <c r="I601" i="6"/>
  <c r="AB601" i="6" s="1"/>
  <c r="H601" i="6"/>
  <c r="G601" i="6"/>
  <c r="E601" i="6"/>
  <c r="J600" i="6"/>
  <c r="E600" i="6"/>
  <c r="J599" i="6"/>
  <c r="E599" i="6"/>
  <c r="K598" i="6"/>
  <c r="J598" i="6"/>
  <c r="I598" i="6"/>
  <c r="H598" i="6"/>
  <c r="G598" i="6"/>
  <c r="F598" i="6"/>
  <c r="V597" i="6"/>
  <c r="T597" i="6"/>
  <c r="K600" i="6" s="1"/>
  <c r="R597" i="6"/>
  <c r="K599" i="6" s="1"/>
  <c r="U597" i="6"/>
  <c r="S597" i="6"/>
  <c r="I600" i="6" s="1"/>
  <c r="Q597" i="6"/>
  <c r="I599" i="6" s="1"/>
  <c r="E597" i="6"/>
  <c r="D597" i="6"/>
  <c r="B597" i="6"/>
  <c r="Z595" i="6"/>
  <c r="Y595" i="6"/>
  <c r="X595" i="6"/>
  <c r="I594" i="6"/>
  <c r="AB594" i="6" s="1"/>
  <c r="H594" i="6"/>
  <c r="G594" i="6"/>
  <c r="E594" i="6"/>
  <c r="J593" i="6"/>
  <c r="E593" i="6"/>
  <c r="J592" i="6"/>
  <c r="E592" i="6"/>
  <c r="K591" i="6"/>
  <c r="J591" i="6"/>
  <c r="I591" i="6"/>
  <c r="H591" i="6"/>
  <c r="G591" i="6"/>
  <c r="F591" i="6"/>
  <c r="V590" i="6"/>
  <c r="T590" i="6"/>
  <c r="K593" i="6" s="1"/>
  <c r="R590" i="6"/>
  <c r="K592" i="6" s="1"/>
  <c r="U590" i="6"/>
  <c r="S590" i="6"/>
  <c r="I593" i="6" s="1"/>
  <c r="Q590" i="6"/>
  <c r="I592" i="6" s="1"/>
  <c r="E590" i="6"/>
  <c r="D590" i="6"/>
  <c r="B590" i="6"/>
  <c r="Z588" i="6"/>
  <c r="Y588" i="6"/>
  <c r="X588" i="6"/>
  <c r="I587" i="6"/>
  <c r="AB587" i="6" s="1"/>
  <c r="H587" i="6"/>
  <c r="G587" i="6"/>
  <c r="E587" i="6"/>
  <c r="J586" i="6"/>
  <c r="E586" i="6"/>
  <c r="J585" i="6"/>
  <c r="E585" i="6"/>
  <c r="K584" i="6"/>
  <c r="J584" i="6"/>
  <c r="I584" i="6"/>
  <c r="H584" i="6"/>
  <c r="G584" i="6"/>
  <c r="F584" i="6"/>
  <c r="V583" i="6"/>
  <c r="T583" i="6"/>
  <c r="K586" i="6" s="1"/>
  <c r="R583" i="6"/>
  <c r="K585" i="6" s="1"/>
  <c r="U583" i="6"/>
  <c r="S583" i="6"/>
  <c r="I586" i="6" s="1"/>
  <c r="Q583" i="6"/>
  <c r="I585" i="6" s="1"/>
  <c r="E583" i="6"/>
  <c r="D583" i="6"/>
  <c r="B583" i="6"/>
  <c r="Z581" i="6"/>
  <c r="Y581" i="6"/>
  <c r="X581" i="6"/>
  <c r="I580" i="6"/>
  <c r="AB580" i="6" s="1"/>
  <c r="H580" i="6"/>
  <c r="G580" i="6"/>
  <c r="E580" i="6"/>
  <c r="J579" i="6"/>
  <c r="E579" i="6"/>
  <c r="J578" i="6"/>
  <c r="E578" i="6"/>
  <c r="K577" i="6"/>
  <c r="J577" i="6"/>
  <c r="I577" i="6"/>
  <c r="H577" i="6"/>
  <c r="G577" i="6"/>
  <c r="F577" i="6"/>
  <c r="V576" i="6"/>
  <c r="T576" i="6"/>
  <c r="K579" i="6" s="1"/>
  <c r="R576" i="6"/>
  <c r="K578" i="6" s="1"/>
  <c r="U576" i="6"/>
  <c r="S576" i="6"/>
  <c r="I579" i="6" s="1"/>
  <c r="Q576" i="6"/>
  <c r="I578" i="6" s="1"/>
  <c r="E576" i="6"/>
  <c r="D576" i="6"/>
  <c r="B576" i="6"/>
  <c r="Z574" i="6"/>
  <c r="Y574" i="6"/>
  <c r="X574" i="6"/>
  <c r="I573" i="6"/>
  <c r="AB573" i="6" s="1"/>
  <c r="H573" i="6"/>
  <c r="G573" i="6"/>
  <c r="E573" i="6"/>
  <c r="J572" i="6"/>
  <c r="E572" i="6"/>
  <c r="J571" i="6"/>
  <c r="E571" i="6"/>
  <c r="K570" i="6"/>
  <c r="J570" i="6"/>
  <c r="I570" i="6"/>
  <c r="H570" i="6"/>
  <c r="G570" i="6"/>
  <c r="F570" i="6"/>
  <c r="V569" i="6"/>
  <c r="T569" i="6"/>
  <c r="K572" i="6" s="1"/>
  <c r="R569" i="6"/>
  <c r="K571" i="6" s="1"/>
  <c r="U569" i="6"/>
  <c r="S569" i="6"/>
  <c r="I572" i="6" s="1"/>
  <c r="Q569" i="6"/>
  <c r="I571" i="6" s="1"/>
  <c r="E569" i="6"/>
  <c r="D569" i="6"/>
  <c r="B569" i="6"/>
  <c r="Z567" i="6"/>
  <c r="Y567" i="6"/>
  <c r="X567" i="6"/>
  <c r="I566" i="6"/>
  <c r="AB566" i="6" s="1"/>
  <c r="H566" i="6"/>
  <c r="G566" i="6"/>
  <c r="E566" i="6"/>
  <c r="J565" i="6"/>
  <c r="E565" i="6"/>
  <c r="J564" i="6"/>
  <c r="E564" i="6"/>
  <c r="K563" i="6"/>
  <c r="J563" i="6"/>
  <c r="I563" i="6"/>
  <c r="H563" i="6"/>
  <c r="G563" i="6"/>
  <c r="F563" i="6"/>
  <c r="V562" i="6"/>
  <c r="T562" i="6"/>
  <c r="K565" i="6" s="1"/>
  <c r="R562" i="6"/>
  <c r="K564" i="6" s="1"/>
  <c r="U562" i="6"/>
  <c r="S562" i="6"/>
  <c r="I565" i="6" s="1"/>
  <c r="Q562" i="6"/>
  <c r="I564" i="6" s="1"/>
  <c r="E562" i="6"/>
  <c r="D562" i="6"/>
  <c r="B562" i="6"/>
  <c r="Z560" i="6"/>
  <c r="Y560" i="6"/>
  <c r="X560" i="6"/>
  <c r="I559" i="6"/>
  <c r="AB559" i="6" s="1"/>
  <c r="H559" i="6"/>
  <c r="G559" i="6"/>
  <c r="E559" i="6"/>
  <c r="J558" i="6"/>
  <c r="E558" i="6"/>
  <c r="J557" i="6"/>
  <c r="E557" i="6"/>
  <c r="K556" i="6"/>
  <c r="J556" i="6"/>
  <c r="I556" i="6"/>
  <c r="H556" i="6"/>
  <c r="G556" i="6"/>
  <c r="F556" i="6"/>
  <c r="V555" i="6"/>
  <c r="T555" i="6"/>
  <c r="K558" i="6" s="1"/>
  <c r="R555" i="6"/>
  <c r="K557" i="6" s="1"/>
  <c r="U555" i="6"/>
  <c r="S555" i="6"/>
  <c r="I558" i="6" s="1"/>
  <c r="Q555" i="6"/>
  <c r="I557" i="6" s="1"/>
  <c r="E555" i="6"/>
  <c r="D555" i="6"/>
  <c r="B555" i="6"/>
  <c r="Z553" i="6"/>
  <c r="Y553" i="6"/>
  <c r="X553" i="6"/>
  <c r="I552" i="6"/>
  <c r="AB552" i="6" s="1"/>
  <c r="H552" i="6"/>
  <c r="G552" i="6"/>
  <c r="E552" i="6"/>
  <c r="J551" i="6"/>
  <c r="E551" i="6"/>
  <c r="J550" i="6"/>
  <c r="E550" i="6"/>
  <c r="K549" i="6"/>
  <c r="J549" i="6"/>
  <c r="I549" i="6"/>
  <c r="H549" i="6"/>
  <c r="G549" i="6"/>
  <c r="F549" i="6"/>
  <c r="V548" i="6"/>
  <c r="T548" i="6"/>
  <c r="K551" i="6" s="1"/>
  <c r="R548" i="6"/>
  <c r="K550" i="6" s="1"/>
  <c r="U548" i="6"/>
  <c r="S548" i="6"/>
  <c r="I551" i="6" s="1"/>
  <c r="Q548" i="6"/>
  <c r="I550" i="6" s="1"/>
  <c r="E548" i="6"/>
  <c r="D548" i="6"/>
  <c r="B548" i="6"/>
  <c r="Z546" i="6"/>
  <c r="Y546" i="6"/>
  <c r="X546" i="6"/>
  <c r="I545" i="6"/>
  <c r="AB545" i="6" s="1"/>
  <c r="H545" i="6"/>
  <c r="G545" i="6"/>
  <c r="E545" i="6"/>
  <c r="J544" i="6"/>
  <c r="E544" i="6"/>
  <c r="J543" i="6"/>
  <c r="E543" i="6"/>
  <c r="K542" i="6"/>
  <c r="J542" i="6"/>
  <c r="I542" i="6"/>
  <c r="H542" i="6"/>
  <c r="G542" i="6"/>
  <c r="F542" i="6"/>
  <c r="V541" i="6"/>
  <c r="T541" i="6"/>
  <c r="K544" i="6" s="1"/>
  <c r="R541" i="6"/>
  <c r="K543" i="6" s="1"/>
  <c r="U541" i="6"/>
  <c r="S541" i="6"/>
  <c r="I544" i="6" s="1"/>
  <c r="Q541" i="6"/>
  <c r="I543" i="6" s="1"/>
  <c r="E541" i="6"/>
  <c r="D541" i="6"/>
  <c r="B541" i="6"/>
  <c r="Z539" i="6"/>
  <c r="Y539" i="6"/>
  <c r="X539" i="6"/>
  <c r="I538" i="6"/>
  <c r="AB538" i="6" s="1"/>
  <c r="H538" i="6"/>
  <c r="G538" i="6"/>
  <c r="E538" i="6"/>
  <c r="J537" i="6"/>
  <c r="E537" i="6"/>
  <c r="J536" i="6"/>
  <c r="E536" i="6"/>
  <c r="K535" i="6"/>
  <c r="J535" i="6"/>
  <c r="I535" i="6"/>
  <c r="H535" i="6"/>
  <c r="G535" i="6"/>
  <c r="F535" i="6"/>
  <c r="V534" i="6"/>
  <c r="T534" i="6"/>
  <c r="K537" i="6" s="1"/>
  <c r="R534" i="6"/>
  <c r="K536" i="6" s="1"/>
  <c r="U534" i="6"/>
  <c r="S534" i="6"/>
  <c r="I537" i="6" s="1"/>
  <c r="Q534" i="6"/>
  <c r="I536" i="6" s="1"/>
  <c r="E534" i="6"/>
  <c r="D534" i="6"/>
  <c r="B534" i="6"/>
  <c r="Z532" i="6"/>
  <c r="Y532" i="6"/>
  <c r="X532" i="6"/>
  <c r="I531" i="6"/>
  <c r="AB531" i="6" s="1"/>
  <c r="H531" i="6"/>
  <c r="G531" i="6"/>
  <c r="E531" i="6"/>
  <c r="J530" i="6"/>
  <c r="E530" i="6"/>
  <c r="J529" i="6"/>
  <c r="E529" i="6"/>
  <c r="K528" i="6"/>
  <c r="J528" i="6"/>
  <c r="I528" i="6"/>
  <c r="H528" i="6"/>
  <c r="G528" i="6"/>
  <c r="F528" i="6"/>
  <c r="V527" i="6"/>
  <c r="T527" i="6"/>
  <c r="K530" i="6" s="1"/>
  <c r="R527" i="6"/>
  <c r="K529" i="6" s="1"/>
  <c r="U527" i="6"/>
  <c r="S527" i="6"/>
  <c r="I530" i="6" s="1"/>
  <c r="Q527" i="6"/>
  <c r="I529" i="6" s="1"/>
  <c r="E527" i="6"/>
  <c r="D527" i="6"/>
  <c r="B527" i="6"/>
  <c r="Z525" i="6"/>
  <c r="Y525" i="6"/>
  <c r="X525" i="6"/>
  <c r="I524" i="6"/>
  <c r="AB524" i="6" s="1"/>
  <c r="H524" i="6"/>
  <c r="G524" i="6"/>
  <c r="E524" i="6"/>
  <c r="J523" i="6"/>
  <c r="E523" i="6"/>
  <c r="J522" i="6"/>
  <c r="E522" i="6"/>
  <c r="K521" i="6"/>
  <c r="J521" i="6"/>
  <c r="I521" i="6"/>
  <c r="H521" i="6"/>
  <c r="G521" i="6"/>
  <c r="F521" i="6"/>
  <c r="V520" i="6"/>
  <c r="T520" i="6"/>
  <c r="K523" i="6" s="1"/>
  <c r="R520" i="6"/>
  <c r="K522" i="6" s="1"/>
  <c r="U520" i="6"/>
  <c r="S520" i="6"/>
  <c r="I523" i="6" s="1"/>
  <c r="Q520" i="6"/>
  <c r="I522" i="6" s="1"/>
  <c r="E520" i="6"/>
  <c r="D520" i="6"/>
  <c r="B520" i="6"/>
  <c r="Z518" i="6"/>
  <c r="Y518" i="6"/>
  <c r="X518" i="6"/>
  <c r="I517" i="6"/>
  <c r="AB517" i="6" s="1"/>
  <c r="H517" i="6"/>
  <c r="G517" i="6"/>
  <c r="E517" i="6"/>
  <c r="J516" i="6"/>
  <c r="E516" i="6"/>
  <c r="J515" i="6"/>
  <c r="E515" i="6"/>
  <c r="K514" i="6"/>
  <c r="J514" i="6"/>
  <c r="I514" i="6"/>
  <c r="H514" i="6"/>
  <c r="G514" i="6"/>
  <c r="F514" i="6"/>
  <c r="V513" i="6"/>
  <c r="T513" i="6"/>
  <c r="K516" i="6" s="1"/>
  <c r="R513" i="6"/>
  <c r="K515" i="6" s="1"/>
  <c r="U513" i="6"/>
  <c r="S513" i="6"/>
  <c r="I516" i="6" s="1"/>
  <c r="Q513" i="6"/>
  <c r="I515" i="6" s="1"/>
  <c r="E513" i="6"/>
  <c r="D513" i="6"/>
  <c r="B513" i="6"/>
  <c r="Z511" i="6"/>
  <c r="Y511" i="6"/>
  <c r="X511" i="6"/>
  <c r="I510" i="6"/>
  <c r="AB510" i="6" s="1"/>
  <c r="H510" i="6"/>
  <c r="G510" i="6"/>
  <c r="E510" i="6"/>
  <c r="J509" i="6"/>
  <c r="E509" i="6"/>
  <c r="J508" i="6"/>
  <c r="E508" i="6"/>
  <c r="K507" i="6"/>
  <c r="J507" i="6"/>
  <c r="I507" i="6"/>
  <c r="H507" i="6"/>
  <c r="G507" i="6"/>
  <c r="F507" i="6"/>
  <c r="V506" i="6"/>
  <c r="T506" i="6"/>
  <c r="K509" i="6" s="1"/>
  <c r="R506" i="6"/>
  <c r="K508" i="6" s="1"/>
  <c r="U506" i="6"/>
  <c r="S506" i="6"/>
  <c r="I509" i="6" s="1"/>
  <c r="Q506" i="6"/>
  <c r="I508" i="6" s="1"/>
  <c r="E506" i="6"/>
  <c r="D506" i="6"/>
  <c r="B506" i="6"/>
  <c r="Z504" i="6"/>
  <c r="Y504" i="6"/>
  <c r="X504" i="6"/>
  <c r="I503" i="6"/>
  <c r="AB503" i="6" s="1"/>
  <c r="H503" i="6"/>
  <c r="G503" i="6"/>
  <c r="E503" i="6"/>
  <c r="J502" i="6"/>
  <c r="E502" i="6"/>
  <c r="J501" i="6"/>
  <c r="E501" i="6"/>
  <c r="K500" i="6"/>
  <c r="J500" i="6"/>
  <c r="I500" i="6"/>
  <c r="H500" i="6"/>
  <c r="G500" i="6"/>
  <c r="F500" i="6"/>
  <c r="V499" i="6"/>
  <c r="T499" i="6"/>
  <c r="K502" i="6" s="1"/>
  <c r="R499" i="6"/>
  <c r="K501" i="6" s="1"/>
  <c r="U499" i="6"/>
  <c r="S499" i="6"/>
  <c r="I502" i="6" s="1"/>
  <c r="Q499" i="6"/>
  <c r="I501" i="6" s="1"/>
  <c r="E499" i="6"/>
  <c r="D499" i="6"/>
  <c r="B499" i="6"/>
  <c r="Z497" i="6"/>
  <c r="Y497" i="6"/>
  <c r="X497" i="6"/>
  <c r="I496" i="6"/>
  <c r="AB496" i="6" s="1"/>
  <c r="H496" i="6"/>
  <c r="G496" i="6"/>
  <c r="E496" i="6"/>
  <c r="J495" i="6"/>
  <c r="E495" i="6"/>
  <c r="J494" i="6"/>
  <c r="E494" i="6"/>
  <c r="K493" i="6"/>
  <c r="J493" i="6"/>
  <c r="I493" i="6"/>
  <c r="H493" i="6"/>
  <c r="G493" i="6"/>
  <c r="F493" i="6"/>
  <c r="V492" i="6"/>
  <c r="T492" i="6"/>
  <c r="K495" i="6" s="1"/>
  <c r="R492" i="6"/>
  <c r="K494" i="6" s="1"/>
  <c r="U492" i="6"/>
  <c r="S492" i="6"/>
  <c r="I495" i="6" s="1"/>
  <c r="Q492" i="6"/>
  <c r="I494" i="6" s="1"/>
  <c r="E492" i="6"/>
  <c r="D492" i="6"/>
  <c r="B492" i="6"/>
  <c r="A491" i="6"/>
  <c r="H489" i="6"/>
  <c r="J489" i="6"/>
  <c r="H488" i="6"/>
  <c r="J488" i="6"/>
  <c r="A487" i="6"/>
  <c r="AA484" i="6"/>
  <c r="Z484" i="6"/>
  <c r="Y484" i="6"/>
  <c r="K483" i="6"/>
  <c r="J483" i="6"/>
  <c r="I483" i="6"/>
  <c r="H483" i="6"/>
  <c r="G483" i="6"/>
  <c r="F483" i="6"/>
  <c r="V483" i="6"/>
  <c r="T483" i="6"/>
  <c r="R483" i="6"/>
  <c r="U483" i="6"/>
  <c r="S483" i="6"/>
  <c r="Q483" i="6"/>
  <c r="E483" i="6"/>
  <c r="D483" i="6"/>
  <c r="B483" i="6"/>
  <c r="AA481" i="6"/>
  <c r="Z481" i="6"/>
  <c r="Y481" i="6"/>
  <c r="K480" i="6"/>
  <c r="J480" i="6"/>
  <c r="I480" i="6"/>
  <c r="H480" i="6"/>
  <c r="G480" i="6"/>
  <c r="F480" i="6"/>
  <c r="V480" i="6"/>
  <c r="T480" i="6"/>
  <c r="R480" i="6"/>
  <c r="U480" i="6"/>
  <c r="S480" i="6"/>
  <c r="Q480" i="6"/>
  <c r="E480" i="6"/>
  <c r="D480" i="6"/>
  <c r="B480" i="6"/>
  <c r="AA478" i="6"/>
  <c r="Z478" i="6"/>
  <c r="Y478" i="6"/>
  <c r="K477" i="6"/>
  <c r="J477" i="6"/>
  <c r="I477" i="6"/>
  <c r="H477" i="6"/>
  <c r="G477" i="6"/>
  <c r="F477" i="6"/>
  <c r="V477" i="6"/>
  <c r="T477" i="6"/>
  <c r="R477" i="6"/>
  <c r="U477" i="6"/>
  <c r="S477" i="6"/>
  <c r="Q477" i="6"/>
  <c r="E477" i="6"/>
  <c r="D477" i="6"/>
  <c r="B477" i="6"/>
  <c r="AA475" i="6"/>
  <c r="Z475" i="6"/>
  <c r="Y475" i="6"/>
  <c r="K474" i="6"/>
  <c r="J474" i="6"/>
  <c r="I474" i="6"/>
  <c r="H474" i="6"/>
  <c r="G474" i="6"/>
  <c r="F474" i="6"/>
  <c r="V474" i="6"/>
  <c r="T474" i="6"/>
  <c r="R474" i="6"/>
  <c r="U474" i="6"/>
  <c r="S474" i="6"/>
  <c r="Q474" i="6"/>
  <c r="E474" i="6"/>
  <c r="D474" i="6"/>
  <c r="B474" i="6"/>
  <c r="AA472" i="6"/>
  <c r="Z472" i="6"/>
  <c r="Y472" i="6"/>
  <c r="K471" i="6"/>
  <c r="J471" i="6"/>
  <c r="I471" i="6"/>
  <c r="H471" i="6"/>
  <c r="G471" i="6"/>
  <c r="F471" i="6"/>
  <c r="V471" i="6"/>
  <c r="T471" i="6"/>
  <c r="R471" i="6"/>
  <c r="U471" i="6"/>
  <c r="S471" i="6"/>
  <c r="Q471" i="6"/>
  <c r="E471" i="6"/>
  <c r="D471" i="6"/>
  <c r="B471" i="6"/>
  <c r="A470" i="6"/>
  <c r="H468" i="6"/>
  <c r="J468" i="6"/>
  <c r="H467" i="6"/>
  <c r="J467" i="6"/>
  <c r="A466" i="6"/>
  <c r="AA463" i="6"/>
  <c r="Z463" i="6"/>
  <c r="X463" i="6"/>
  <c r="K462" i="6"/>
  <c r="J462" i="6"/>
  <c r="I462" i="6"/>
  <c r="H462" i="6"/>
  <c r="G462" i="6"/>
  <c r="F462" i="6"/>
  <c r="V462" i="6"/>
  <c r="T462" i="6"/>
  <c r="R462" i="6"/>
  <c r="U462" i="6"/>
  <c r="S462" i="6"/>
  <c r="Q462" i="6"/>
  <c r="E462" i="6"/>
  <c r="D462" i="6"/>
  <c r="B462" i="6"/>
  <c r="AA460" i="6"/>
  <c r="Z460" i="6"/>
  <c r="X460" i="6"/>
  <c r="K459" i="6"/>
  <c r="J459" i="6"/>
  <c r="I459" i="6"/>
  <c r="H459" i="6"/>
  <c r="G459" i="6"/>
  <c r="F459" i="6"/>
  <c r="V459" i="6"/>
  <c r="T459" i="6"/>
  <c r="R459" i="6"/>
  <c r="U459" i="6"/>
  <c r="S459" i="6"/>
  <c r="Q459" i="6"/>
  <c r="E459" i="6"/>
  <c r="D459" i="6"/>
  <c r="B459" i="6"/>
  <c r="AA457" i="6"/>
  <c r="Z457" i="6"/>
  <c r="X457" i="6"/>
  <c r="K456" i="6"/>
  <c r="J456" i="6"/>
  <c r="I456" i="6"/>
  <c r="H456" i="6"/>
  <c r="G456" i="6"/>
  <c r="F456" i="6"/>
  <c r="V456" i="6"/>
  <c r="T456" i="6"/>
  <c r="R456" i="6"/>
  <c r="U456" i="6"/>
  <c r="S456" i="6"/>
  <c r="Q456" i="6"/>
  <c r="E456" i="6"/>
  <c r="D456" i="6"/>
  <c r="B456" i="6"/>
  <c r="AA454" i="6"/>
  <c r="Z454" i="6"/>
  <c r="X454" i="6"/>
  <c r="K453" i="6"/>
  <c r="J453" i="6"/>
  <c r="I453" i="6"/>
  <c r="H453" i="6"/>
  <c r="G453" i="6"/>
  <c r="F453" i="6"/>
  <c r="V453" i="6"/>
  <c r="T453" i="6"/>
  <c r="R453" i="6"/>
  <c r="U453" i="6"/>
  <c r="S453" i="6"/>
  <c r="Q453" i="6"/>
  <c r="E453" i="6"/>
  <c r="D453" i="6"/>
  <c r="B453" i="6"/>
  <c r="AA451" i="6"/>
  <c r="Z451" i="6"/>
  <c r="X451" i="6"/>
  <c r="K450" i="6"/>
  <c r="J450" i="6"/>
  <c r="I450" i="6"/>
  <c r="H450" i="6"/>
  <c r="G450" i="6"/>
  <c r="F450" i="6"/>
  <c r="V450" i="6"/>
  <c r="T450" i="6"/>
  <c r="R450" i="6"/>
  <c r="U450" i="6"/>
  <c r="S450" i="6"/>
  <c r="Q450" i="6"/>
  <c r="E450" i="6"/>
  <c r="D450" i="6"/>
  <c r="B450" i="6"/>
  <c r="AA448" i="6"/>
  <c r="Z448" i="6"/>
  <c r="X448" i="6"/>
  <c r="K447" i="6"/>
  <c r="J447" i="6"/>
  <c r="I447" i="6"/>
  <c r="H447" i="6"/>
  <c r="G447" i="6"/>
  <c r="F447" i="6"/>
  <c r="V447" i="6"/>
  <c r="T447" i="6"/>
  <c r="R447" i="6"/>
  <c r="U447" i="6"/>
  <c r="S447" i="6"/>
  <c r="Q447" i="6"/>
  <c r="E447" i="6"/>
  <c r="D447" i="6"/>
  <c r="B447" i="6"/>
  <c r="AA445" i="6"/>
  <c r="Z445" i="6"/>
  <c r="X445" i="6"/>
  <c r="K444" i="6"/>
  <c r="J444" i="6"/>
  <c r="I444" i="6"/>
  <c r="H444" i="6"/>
  <c r="G444" i="6"/>
  <c r="F444" i="6"/>
  <c r="V444" i="6"/>
  <c r="T444" i="6"/>
  <c r="R444" i="6"/>
  <c r="U444" i="6"/>
  <c r="S444" i="6"/>
  <c r="Q444" i="6"/>
  <c r="E444" i="6"/>
  <c r="D444" i="6"/>
  <c r="B444" i="6"/>
  <c r="AA442" i="6"/>
  <c r="Z442" i="6"/>
  <c r="X442" i="6"/>
  <c r="K441" i="6"/>
  <c r="J441" i="6"/>
  <c r="I441" i="6"/>
  <c r="H441" i="6"/>
  <c r="G441" i="6"/>
  <c r="F441" i="6"/>
  <c r="V441" i="6"/>
  <c r="T441" i="6"/>
  <c r="R441" i="6"/>
  <c r="U441" i="6"/>
  <c r="S441" i="6"/>
  <c r="Q441" i="6"/>
  <c r="E441" i="6"/>
  <c r="D441" i="6"/>
  <c r="B441" i="6"/>
  <c r="AA439" i="6"/>
  <c r="Z439" i="6"/>
  <c r="X439" i="6"/>
  <c r="K438" i="6"/>
  <c r="J438" i="6"/>
  <c r="I438" i="6"/>
  <c r="H438" i="6"/>
  <c r="G438" i="6"/>
  <c r="F438" i="6"/>
  <c r="V438" i="6"/>
  <c r="T438" i="6"/>
  <c r="R438" i="6"/>
  <c r="U438" i="6"/>
  <c r="S438" i="6"/>
  <c r="Q438" i="6"/>
  <c r="E438" i="6"/>
  <c r="D438" i="6"/>
  <c r="B438" i="6"/>
  <c r="AA436" i="6"/>
  <c r="Z436" i="6"/>
  <c r="X436" i="6"/>
  <c r="K435" i="6"/>
  <c r="J435" i="6"/>
  <c r="I435" i="6"/>
  <c r="H435" i="6"/>
  <c r="G435" i="6"/>
  <c r="F435" i="6"/>
  <c r="V435" i="6"/>
  <c r="T435" i="6"/>
  <c r="R435" i="6"/>
  <c r="U435" i="6"/>
  <c r="S435" i="6"/>
  <c r="Q435" i="6"/>
  <c r="E435" i="6"/>
  <c r="D435" i="6"/>
  <c r="B435" i="6"/>
  <c r="AA433" i="6"/>
  <c r="Z433" i="6"/>
  <c r="Y433" i="6"/>
  <c r="K432" i="6"/>
  <c r="J432" i="6"/>
  <c r="I432" i="6"/>
  <c r="H432" i="6"/>
  <c r="G432" i="6"/>
  <c r="F432" i="6"/>
  <c r="V432" i="6"/>
  <c r="T432" i="6"/>
  <c r="R432" i="6"/>
  <c r="U432" i="6"/>
  <c r="S432" i="6"/>
  <c r="Q432" i="6"/>
  <c r="E432" i="6"/>
  <c r="D432" i="6"/>
  <c r="B432" i="6"/>
  <c r="AA430" i="6"/>
  <c r="Z430" i="6"/>
  <c r="Y430" i="6"/>
  <c r="K429" i="6"/>
  <c r="J429" i="6"/>
  <c r="I429" i="6"/>
  <c r="H429" i="6"/>
  <c r="G429" i="6"/>
  <c r="F429" i="6"/>
  <c r="V429" i="6"/>
  <c r="T429" i="6"/>
  <c r="R429" i="6"/>
  <c r="U429" i="6"/>
  <c r="S429" i="6"/>
  <c r="Q429" i="6"/>
  <c r="E429" i="6"/>
  <c r="D429" i="6"/>
  <c r="B429" i="6"/>
  <c r="AA427" i="6"/>
  <c r="Z427" i="6"/>
  <c r="X427" i="6"/>
  <c r="K426" i="6"/>
  <c r="J426" i="6"/>
  <c r="I426" i="6"/>
  <c r="H426" i="6"/>
  <c r="G426" i="6"/>
  <c r="F426" i="6"/>
  <c r="V426" i="6"/>
  <c r="T426" i="6"/>
  <c r="R426" i="6"/>
  <c r="U426" i="6"/>
  <c r="S426" i="6"/>
  <c r="Q426" i="6"/>
  <c r="E426" i="6"/>
  <c r="D426" i="6"/>
  <c r="B426" i="6"/>
  <c r="AA424" i="6"/>
  <c r="Z424" i="6"/>
  <c r="X424" i="6"/>
  <c r="K423" i="6"/>
  <c r="J423" i="6"/>
  <c r="I423" i="6"/>
  <c r="H423" i="6"/>
  <c r="G423" i="6"/>
  <c r="F423" i="6"/>
  <c r="V423" i="6"/>
  <c r="T423" i="6"/>
  <c r="R423" i="6"/>
  <c r="U423" i="6"/>
  <c r="S423" i="6"/>
  <c r="Q423" i="6"/>
  <c r="E423" i="6"/>
  <c r="D423" i="6"/>
  <c r="B423" i="6"/>
  <c r="A422" i="6"/>
  <c r="H420" i="6"/>
  <c r="J420" i="6"/>
  <c r="H419" i="6"/>
  <c r="J419" i="6"/>
  <c r="A418" i="6"/>
  <c r="AA415" i="6"/>
  <c r="Z415" i="6"/>
  <c r="X415" i="6"/>
  <c r="I414" i="6"/>
  <c r="AB414" i="6" s="1"/>
  <c r="H414" i="6"/>
  <c r="G414" i="6"/>
  <c r="E414" i="6"/>
  <c r="J413" i="6"/>
  <c r="E413" i="6"/>
  <c r="J412" i="6"/>
  <c r="E412" i="6"/>
  <c r="K411" i="6"/>
  <c r="J411" i="6"/>
  <c r="I411" i="6"/>
  <c r="H411" i="6"/>
  <c r="G411" i="6"/>
  <c r="F411" i="6"/>
  <c r="K410" i="6"/>
  <c r="J410" i="6"/>
  <c r="I410" i="6"/>
  <c r="H410" i="6"/>
  <c r="G410" i="6"/>
  <c r="F410" i="6"/>
  <c r="V409" i="6"/>
  <c r="T409" i="6"/>
  <c r="K413" i="6" s="1"/>
  <c r="R409" i="6"/>
  <c r="K412" i="6" s="1"/>
  <c r="U409" i="6"/>
  <c r="S409" i="6"/>
  <c r="I413" i="6" s="1"/>
  <c r="Q409" i="6"/>
  <c r="I412" i="6" s="1"/>
  <c r="E409" i="6"/>
  <c r="D409" i="6"/>
  <c r="B409" i="6"/>
  <c r="AA407" i="6"/>
  <c r="Z407" i="6"/>
  <c r="X407" i="6"/>
  <c r="I406" i="6"/>
  <c r="AB406" i="6" s="1"/>
  <c r="H406" i="6"/>
  <c r="G406" i="6"/>
  <c r="E406" i="6"/>
  <c r="J405" i="6"/>
  <c r="E405" i="6"/>
  <c r="J404" i="6"/>
  <c r="E404" i="6"/>
  <c r="J403" i="6"/>
  <c r="E403" i="6"/>
  <c r="K402" i="6"/>
  <c r="J402" i="6"/>
  <c r="I402" i="6"/>
  <c r="H402" i="6"/>
  <c r="G402" i="6"/>
  <c r="F402" i="6"/>
  <c r="K401" i="6"/>
  <c r="J401" i="6"/>
  <c r="I401" i="6"/>
  <c r="W401" i="6" s="1"/>
  <c r="H401" i="6"/>
  <c r="G401" i="6"/>
  <c r="F401" i="6"/>
  <c r="K400" i="6"/>
  <c r="J400" i="6"/>
  <c r="I400" i="6"/>
  <c r="H400" i="6"/>
  <c r="G400" i="6"/>
  <c r="F400" i="6"/>
  <c r="K399" i="6"/>
  <c r="J399" i="6"/>
  <c r="I399" i="6"/>
  <c r="H399" i="6"/>
  <c r="G399" i="6"/>
  <c r="F399" i="6"/>
  <c r="V398" i="6"/>
  <c r="K405" i="6" s="1"/>
  <c r="T398" i="6"/>
  <c r="K404" i="6" s="1"/>
  <c r="R398" i="6"/>
  <c r="K403" i="6" s="1"/>
  <c r="U398" i="6"/>
  <c r="I405" i="6" s="1"/>
  <c r="S398" i="6"/>
  <c r="I404" i="6" s="1"/>
  <c r="Q398" i="6"/>
  <c r="I403" i="6" s="1"/>
  <c r="E398" i="6"/>
  <c r="D398" i="6"/>
  <c r="B398" i="6"/>
  <c r="AA396" i="6"/>
  <c r="Z396" i="6"/>
  <c r="X396" i="6"/>
  <c r="I395" i="6"/>
  <c r="AB395" i="6" s="1"/>
  <c r="H395" i="6"/>
  <c r="G395" i="6"/>
  <c r="E395" i="6"/>
  <c r="J394" i="6"/>
  <c r="E394" i="6"/>
  <c r="J393" i="6"/>
  <c r="E393" i="6"/>
  <c r="J392" i="6"/>
  <c r="E392" i="6"/>
  <c r="K391" i="6"/>
  <c r="J391" i="6"/>
  <c r="I391" i="6"/>
  <c r="H391" i="6"/>
  <c r="G391" i="6"/>
  <c r="F391" i="6"/>
  <c r="K390" i="6"/>
  <c r="J390" i="6"/>
  <c r="I390" i="6"/>
  <c r="W390" i="6" s="1"/>
  <c r="H390" i="6"/>
  <c r="G390" i="6"/>
  <c r="F390" i="6"/>
  <c r="K389" i="6"/>
  <c r="J389" i="6"/>
  <c r="I389" i="6"/>
  <c r="H389" i="6"/>
  <c r="G389" i="6"/>
  <c r="F389" i="6"/>
  <c r="K388" i="6"/>
  <c r="J388" i="6"/>
  <c r="I388" i="6"/>
  <c r="H388" i="6"/>
  <c r="G388" i="6"/>
  <c r="F388" i="6"/>
  <c r="V387" i="6"/>
  <c r="K394" i="6" s="1"/>
  <c r="T387" i="6"/>
  <c r="K393" i="6" s="1"/>
  <c r="R387" i="6"/>
  <c r="K392" i="6" s="1"/>
  <c r="U387" i="6"/>
  <c r="I394" i="6" s="1"/>
  <c r="S387" i="6"/>
  <c r="I393" i="6" s="1"/>
  <c r="Q387" i="6"/>
  <c r="I392" i="6" s="1"/>
  <c r="E387" i="6"/>
  <c r="D387" i="6"/>
  <c r="B387" i="6"/>
  <c r="AA385" i="6"/>
  <c r="Z385" i="6"/>
  <c r="X385" i="6"/>
  <c r="I384" i="6"/>
  <c r="AB384" i="6" s="1"/>
  <c r="H384" i="6"/>
  <c r="G384" i="6"/>
  <c r="E384" i="6"/>
  <c r="J383" i="6"/>
  <c r="E383" i="6"/>
  <c r="J382" i="6"/>
  <c r="E382" i="6"/>
  <c r="J381" i="6"/>
  <c r="E381" i="6"/>
  <c r="K380" i="6"/>
  <c r="J380" i="6"/>
  <c r="I380" i="6"/>
  <c r="H380" i="6"/>
  <c r="G380" i="6"/>
  <c r="F380" i="6"/>
  <c r="K379" i="6"/>
  <c r="J379" i="6"/>
  <c r="I379" i="6"/>
  <c r="W379" i="6" s="1"/>
  <c r="H379" i="6"/>
  <c r="G379" i="6"/>
  <c r="F379" i="6"/>
  <c r="K378" i="6"/>
  <c r="J378" i="6"/>
  <c r="I378" i="6"/>
  <c r="H378" i="6"/>
  <c r="G378" i="6"/>
  <c r="F378" i="6"/>
  <c r="K377" i="6"/>
  <c r="J377" i="6"/>
  <c r="I377" i="6"/>
  <c r="H377" i="6"/>
  <c r="G377" i="6"/>
  <c r="F377" i="6"/>
  <c r="V376" i="6"/>
  <c r="K383" i="6" s="1"/>
  <c r="T376" i="6"/>
  <c r="K382" i="6" s="1"/>
  <c r="R376" i="6"/>
  <c r="K381" i="6" s="1"/>
  <c r="U376" i="6"/>
  <c r="I383" i="6" s="1"/>
  <c r="S376" i="6"/>
  <c r="I382" i="6" s="1"/>
  <c r="Q376" i="6"/>
  <c r="I381" i="6" s="1"/>
  <c r="E376" i="6"/>
  <c r="D376" i="6"/>
  <c r="B376" i="6"/>
  <c r="AA374" i="6"/>
  <c r="Z374" i="6"/>
  <c r="X374" i="6"/>
  <c r="I373" i="6"/>
  <c r="AB373" i="6" s="1"/>
  <c r="H373" i="6"/>
  <c r="G373" i="6"/>
  <c r="E373" i="6"/>
  <c r="J372" i="6"/>
  <c r="E372" i="6"/>
  <c r="J371" i="6"/>
  <c r="E371" i="6"/>
  <c r="J370" i="6"/>
  <c r="E370" i="6"/>
  <c r="K369" i="6"/>
  <c r="J369" i="6"/>
  <c r="I369" i="6"/>
  <c r="H369" i="6"/>
  <c r="G369" i="6"/>
  <c r="F369" i="6"/>
  <c r="K368" i="6"/>
  <c r="J368" i="6"/>
  <c r="I368" i="6"/>
  <c r="W368" i="6" s="1"/>
  <c r="H368" i="6"/>
  <c r="G368" i="6"/>
  <c r="F368" i="6"/>
  <c r="K367" i="6"/>
  <c r="J367" i="6"/>
  <c r="I367" i="6"/>
  <c r="H367" i="6"/>
  <c r="G367" i="6"/>
  <c r="F367" i="6"/>
  <c r="K366" i="6"/>
  <c r="J366" i="6"/>
  <c r="I366" i="6"/>
  <c r="H366" i="6"/>
  <c r="G366" i="6"/>
  <c r="F366" i="6"/>
  <c r="V365" i="6"/>
  <c r="K372" i="6" s="1"/>
  <c r="T365" i="6"/>
  <c r="K371" i="6" s="1"/>
  <c r="R365" i="6"/>
  <c r="K370" i="6" s="1"/>
  <c r="U365" i="6"/>
  <c r="I372" i="6" s="1"/>
  <c r="S365" i="6"/>
  <c r="I371" i="6" s="1"/>
  <c r="Q365" i="6"/>
  <c r="I370" i="6" s="1"/>
  <c r="E365" i="6"/>
  <c r="D365" i="6"/>
  <c r="B365" i="6"/>
  <c r="AA363" i="6"/>
  <c r="Z363" i="6"/>
  <c r="X363" i="6"/>
  <c r="I362" i="6"/>
  <c r="AB362" i="6" s="1"/>
  <c r="H362" i="6"/>
  <c r="G362" i="6"/>
  <c r="E362" i="6"/>
  <c r="J361" i="6"/>
  <c r="E361" i="6"/>
  <c r="J360" i="6"/>
  <c r="E360" i="6"/>
  <c r="J359" i="6"/>
  <c r="E359" i="6"/>
  <c r="K358" i="6"/>
  <c r="J358" i="6"/>
  <c r="I358" i="6"/>
  <c r="H358" i="6"/>
  <c r="G358" i="6"/>
  <c r="F358" i="6"/>
  <c r="K357" i="6"/>
  <c r="J357" i="6"/>
  <c r="I357" i="6"/>
  <c r="W357" i="6" s="1"/>
  <c r="H357" i="6"/>
  <c r="G357" i="6"/>
  <c r="F357" i="6"/>
  <c r="K356" i="6"/>
  <c r="J356" i="6"/>
  <c r="I356" i="6"/>
  <c r="H356" i="6"/>
  <c r="G356" i="6"/>
  <c r="F356" i="6"/>
  <c r="K355" i="6"/>
  <c r="J355" i="6"/>
  <c r="I355" i="6"/>
  <c r="H355" i="6"/>
  <c r="G355" i="6"/>
  <c r="F355" i="6"/>
  <c r="V354" i="6"/>
  <c r="K361" i="6" s="1"/>
  <c r="T354" i="6"/>
  <c r="K360" i="6" s="1"/>
  <c r="R354" i="6"/>
  <c r="K359" i="6" s="1"/>
  <c r="U354" i="6"/>
  <c r="I361" i="6" s="1"/>
  <c r="S354" i="6"/>
  <c r="I360" i="6" s="1"/>
  <c r="Q354" i="6"/>
  <c r="I359" i="6" s="1"/>
  <c r="E354" i="6"/>
  <c r="D354" i="6"/>
  <c r="B354" i="6"/>
  <c r="AA352" i="6"/>
  <c r="Z352" i="6"/>
  <c r="X352" i="6"/>
  <c r="I351" i="6"/>
  <c r="AB351" i="6" s="1"/>
  <c r="H351" i="6"/>
  <c r="G351" i="6"/>
  <c r="E351" i="6"/>
  <c r="J350" i="6"/>
  <c r="E350" i="6"/>
  <c r="J349" i="6"/>
  <c r="E349" i="6"/>
  <c r="J348" i="6"/>
  <c r="E348" i="6"/>
  <c r="K347" i="6"/>
  <c r="J347" i="6"/>
  <c r="I347" i="6"/>
  <c r="H347" i="6"/>
  <c r="G347" i="6"/>
  <c r="F347" i="6"/>
  <c r="K346" i="6"/>
  <c r="J346" i="6"/>
  <c r="I346" i="6"/>
  <c r="W346" i="6" s="1"/>
  <c r="H346" i="6"/>
  <c r="G346" i="6"/>
  <c r="F346" i="6"/>
  <c r="K345" i="6"/>
  <c r="J345" i="6"/>
  <c r="I345" i="6"/>
  <c r="H345" i="6"/>
  <c r="G345" i="6"/>
  <c r="F345" i="6"/>
  <c r="K344" i="6"/>
  <c r="J344" i="6"/>
  <c r="I344" i="6"/>
  <c r="H344" i="6"/>
  <c r="G344" i="6"/>
  <c r="F344" i="6"/>
  <c r="V343" i="6"/>
  <c r="K350" i="6" s="1"/>
  <c r="T343" i="6"/>
  <c r="K349" i="6" s="1"/>
  <c r="R343" i="6"/>
  <c r="K348" i="6" s="1"/>
  <c r="U343" i="6"/>
  <c r="I350" i="6" s="1"/>
  <c r="S343" i="6"/>
  <c r="I349" i="6" s="1"/>
  <c r="Q343" i="6"/>
  <c r="I348" i="6" s="1"/>
  <c r="E343" i="6"/>
  <c r="D343" i="6"/>
  <c r="B343" i="6"/>
  <c r="AA341" i="6"/>
  <c r="Z341" i="6"/>
  <c r="X341" i="6"/>
  <c r="I340" i="6"/>
  <c r="AB340" i="6" s="1"/>
  <c r="H340" i="6"/>
  <c r="G340" i="6"/>
  <c r="E340" i="6"/>
  <c r="J339" i="6"/>
  <c r="E339" i="6"/>
  <c r="J338" i="6"/>
  <c r="E338" i="6"/>
  <c r="J337" i="6"/>
  <c r="E337" i="6"/>
  <c r="K336" i="6"/>
  <c r="J336" i="6"/>
  <c r="I336" i="6"/>
  <c r="H336" i="6"/>
  <c r="G336" i="6"/>
  <c r="F336" i="6"/>
  <c r="K335" i="6"/>
  <c r="J335" i="6"/>
  <c r="I335" i="6"/>
  <c r="W335" i="6" s="1"/>
  <c r="H335" i="6"/>
  <c r="G335" i="6"/>
  <c r="F335" i="6"/>
  <c r="K334" i="6"/>
  <c r="J334" i="6"/>
  <c r="I334" i="6"/>
  <c r="H334" i="6"/>
  <c r="G334" i="6"/>
  <c r="F334" i="6"/>
  <c r="K333" i="6"/>
  <c r="J333" i="6"/>
  <c r="I333" i="6"/>
  <c r="H333" i="6"/>
  <c r="G333" i="6"/>
  <c r="F333" i="6"/>
  <c r="V332" i="6"/>
  <c r="K339" i="6" s="1"/>
  <c r="T332" i="6"/>
  <c r="K338" i="6" s="1"/>
  <c r="R332" i="6"/>
  <c r="K337" i="6" s="1"/>
  <c r="U332" i="6"/>
  <c r="I339" i="6" s="1"/>
  <c r="S332" i="6"/>
  <c r="I338" i="6" s="1"/>
  <c r="Q332" i="6"/>
  <c r="I337" i="6" s="1"/>
  <c r="E332" i="6"/>
  <c r="D332" i="6"/>
  <c r="B332" i="6"/>
  <c r="AA330" i="6"/>
  <c r="Z330" i="6"/>
  <c r="X330" i="6"/>
  <c r="I329" i="6"/>
  <c r="AB329" i="6" s="1"/>
  <c r="H329" i="6"/>
  <c r="G329" i="6"/>
  <c r="E329" i="6"/>
  <c r="J328" i="6"/>
  <c r="E328" i="6"/>
  <c r="J327" i="6"/>
  <c r="E327" i="6"/>
  <c r="J326" i="6"/>
  <c r="E326" i="6"/>
  <c r="K325" i="6"/>
  <c r="J325" i="6"/>
  <c r="I325" i="6"/>
  <c r="H325" i="6"/>
  <c r="G325" i="6"/>
  <c r="F325" i="6"/>
  <c r="K324" i="6"/>
  <c r="J324" i="6"/>
  <c r="I324" i="6"/>
  <c r="W324" i="6" s="1"/>
  <c r="H324" i="6"/>
  <c r="G324" i="6"/>
  <c r="F324" i="6"/>
  <c r="K323" i="6"/>
  <c r="J323" i="6"/>
  <c r="I323" i="6"/>
  <c r="H323" i="6"/>
  <c r="G323" i="6"/>
  <c r="F323" i="6"/>
  <c r="K322" i="6"/>
  <c r="J322" i="6"/>
  <c r="I322" i="6"/>
  <c r="H322" i="6"/>
  <c r="G322" i="6"/>
  <c r="F322" i="6"/>
  <c r="V321" i="6"/>
  <c r="K328" i="6" s="1"/>
  <c r="T321" i="6"/>
  <c r="K327" i="6" s="1"/>
  <c r="R321" i="6"/>
  <c r="K326" i="6" s="1"/>
  <c r="U321" i="6"/>
  <c r="I328" i="6" s="1"/>
  <c r="S321" i="6"/>
  <c r="I327" i="6" s="1"/>
  <c r="Q321" i="6"/>
  <c r="I326" i="6" s="1"/>
  <c r="E321" i="6"/>
  <c r="D321" i="6"/>
  <c r="B321" i="6"/>
  <c r="AA319" i="6"/>
  <c r="Z319" i="6"/>
  <c r="X319" i="6"/>
  <c r="I318" i="6"/>
  <c r="AB318" i="6" s="1"/>
  <c r="H318" i="6"/>
  <c r="G318" i="6"/>
  <c r="E318" i="6"/>
  <c r="J317" i="6"/>
  <c r="E317" i="6"/>
  <c r="J316" i="6"/>
  <c r="E316" i="6"/>
  <c r="J315" i="6"/>
  <c r="E315" i="6"/>
  <c r="K314" i="6"/>
  <c r="J314" i="6"/>
  <c r="I314" i="6"/>
  <c r="H314" i="6"/>
  <c r="G314" i="6"/>
  <c r="F314" i="6"/>
  <c r="K313" i="6"/>
  <c r="J313" i="6"/>
  <c r="I313" i="6"/>
  <c r="W313" i="6" s="1"/>
  <c r="H313" i="6"/>
  <c r="G313" i="6"/>
  <c r="F313" i="6"/>
  <c r="K312" i="6"/>
  <c r="J312" i="6"/>
  <c r="I312" i="6"/>
  <c r="H312" i="6"/>
  <c r="G312" i="6"/>
  <c r="F312" i="6"/>
  <c r="K311" i="6"/>
  <c r="J311" i="6"/>
  <c r="I311" i="6"/>
  <c r="H311" i="6"/>
  <c r="G311" i="6"/>
  <c r="F311" i="6"/>
  <c r="V310" i="6"/>
  <c r="K317" i="6" s="1"/>
  <c r="T310" i="6"/>
  <c r="K316" i="6" s="1"/>
  <c r="R310" i="6"/>
  <c r="K315" i="6" s="1"/>
  <c r="U310" i="6"/>
  <c r="I317" i="6" s="1"/>
  <c r="S310" i="6"/>
  <c r="I316" i="6" s="1"/>
  <c r="Q310" i="6"/>
  <c r="I315" i="6" s="1"/>
  <c r="E310" i="6"/>
  <c r="D310" i="6"/>
  <c r="B310" i="6"/>
  <c r="AA308" i="6"/>
  <c r="Z308" i="6"/>
  <c r="X308" i="6"/>
  <c r="I307" i="6"/>
  <c r="AB307" i="6" s="1"/>
  <c r="H307" i="6"/>
  <c r="G307" i="6"/>
  <c r="E307" i="6"/>
  <c r="J306" i="6"/>
  <c r="E306" i="6"/>
  <c r="J305" i="6"/>
  <c r="E305" i="6"/>
  <c r="J304" i="6"/>
  <c r="E304" i="6"/>
  <c r="K303" i="6"/>
  <c r="J303" i="6"/>
  <c r="I303" i="6"/>
  <c r="H303" i="6"/>
  <c r="G303" i="6"/>
  <c r="F303" i="6"/>
  <c r="K302" i="6"/>
  <c r="J302" i="6"/>
  <c r="I302" i="6"/>
  <c r="W302" i="6" s="1"/>
  <c r="H302" i="6"/>
  <c r="G302" i="6"/>
  <c r="F302" i="6"/>
  <c r="K301" i="6"/>
  <c r="J301" i="6"/>
  <c r="I301" i="6"/>
  <c r="H301" i="6"/>
  <c r="G301" i="6"/>
  <c r="F301" i="6"/>
  <c r="K300" i="6"/>
  <c r="J300" i="6"/>
  <c r="I300" i="6"/>
  <c r="H300" i="6"/>
  <c r="G300" i="6"/>
  <c r="F300" i="6"/>
  <c r="V299" i="6"/>
  <c r="K306" i="6" s="1"/>
  <c r="T299" i="6"/>
  <c r="K305" i="6" s="1"/>
  <c r="R299" i="6"/>
  <c r="K304" i="6" s="1"/>
  <c r="U299" i="6"/>
  <c r="I306" i="6" s="1"/>
  <c r="S299" i="6"/>
  <c r="I305" i="6" s="1"/>
  <c r="Q299" i="6"/>
  <c r="I304" i="6" s="1"/>
  <c r="E299" i="6"/>
  <c r="D299" i="6"/>
  <c r="B299" i="6"/>
  <c r="AA297" i="6"/>
  <c r="Z297" i="6"/>
  <c r="X297" i="6"/>
  <c r="I296" i="6"/>
  <c r="AB296" i="6" s="1"/>
  <c r="H296" i="6"/>
  <c r="G296" i="6"/>
  <c r="E296" i="6"/>
  <c r="J295" i="6"/>
  <c r="E295" i="6"/>
  <c r="J294" i="6"/>
  <c r="E294" i="6"/>
  <c r="J293" i="6"/>
  <c r="E293" i="6"/>
  <c r="K292" i="6"/>
  <c r="J292" i="6"/>
  <c r="I292" i="6"/>
  <c r="H292" i="6"/>
  <c r="G292" i="6"/>
  <c r="F292" i="6"/>
  <c r="K291" i="6"/>
  <c r="J291" i="6"/>
  <c r="I291" i="6"/>
  <c r="W291" i="6" s="1"/>
  <c r="H291" i="6"/>
  <c r="G291" i="6"/>
  <c r="F291" i="6"/>
  <c r="K290" i="6"/>
  <c r="J290" i="6"/>
  <c r="I290" i="6"/>
  <c r="H290" i="6"/>
  <c r="G290" i="6"/>
  <c r="F290" i="6"/>
  <c r="K289" i="6"/>
  <c r="J289" i="6"/>
  <c r="I289" i="6"/>
  <c r="H289" i="6"/>
  <c r="G289" i="6"/>
  <c r="F289" i="6"/>
  <c r="V288" i="6"/>
  <c r="K295" i="6" s="1"/>
  <c r="T288" i="6"/>
  <c r="K294" i="6" s="1"/>
  <c r="R288" i="6"/>
  <c r="K293" i="6" s="1"/>
  <c r="U288" i="6"/>
  <c r="I295" i="6" s="1"/>
  <c r="S288" i="6"/>
  <c r="I294" i="6" s="1"/>
  <c r="Q288" i="6"/>
  <c r="I293" i="6" s="1"/>
  <c r="E288" i="6"/>
  <c r="D288" i="6"/>
  <c r="B288" i="6"/>
  <c r="AA286" i="6"/>
  <c r="Z286" i="6"/>
  <c r="X286" i="6"/>
  <c r="I285" i="6"/>
  <c r="AB285" i="6" s="1"/>
  <c r="H285" i="6"/>
  <c r="G285" i="6"/>
  <c r="E285" i="6"/>
  <c r="J284" i="6"/>
  <c r="E284" i="6"/>
  <c r="J283" i="6"/>
  <c r="E283" i="6"/>
  <c r="J282" i="6"/>
  <c r="E282" i="6"/>
  <c r="K281" i="6"/>
  <c r="J281" i="6"/>
  <c r="I281" i="6"/>
  <c r="H281" i="6"/>
  <c r="G281" i="6"/>
  <c r="F281" i="6"/>
  <c r="K280" i="6"/>
  <c r="J280" i="6"/>
  <c r="I280" i="6"/>
  <c r="W280" i="6" s="1"/>
  <c r="H280" i="6"/>
  <c r="G280" i="6"/>
  <c r="F280" i="6"/>
  <c r="K279" i="6"/>
  <c r="J279" i="6"/>
  <c r="I279" i="6"/>
  <c r="H279" i="6"/>
  <c r="G279" i="6"/>
  <c r="F279" i="6"/>
  <c r="K278" i="6"/>
  <c r="J278" i="6"/>
  <c r="I278" i="6"/>
  <c r="H278" i="6"/>
  <c r="G278" i="6"/>
  <c r="F278" i="6"/>
  <c r="V277" i="6"/>
  <c r="K284" i="6" s="1"/>
  <c r="T277" i="6"/>
  <c r="K283" i="6" s="1"/>
  <c r="R277" i="6"/>
  <c r="K282" i="6" s="1"/>
  <c r="U277" i="6"/>
  <c r="I284" i="6" s="1"/>
  <c r="S277" i="6"/>
  <c r="I283" i="6" s="1"/>
  <c r="Q277" i="6"/>
  <c r="I282" i="6" s="1"/>
  <c r="E277" i="6"/>
  <c r="D277" i="6"/>
  <c r="B277" i="6"/>
  <c r="AA275" i="6"/>
  <c r="Z275" i="6"/>
  <c r="X275" i="6"/>
  <c r="I274" i="6"/>
  <c r="AB274" i="6" s="1"/>
  <c r="H274" i="6"/>
  <c r="G274" i="6"/>
  <c r="E274" i="6"/>
  <c r="J273" i="6"/>
  <c r="E273" i="6"/>
  <c r="J272" i="6"/>
  <c r="E272" i="6"/>
  <c r="J271" i="6"/>
  <c r="E271" i="6"/>
  <c r="K270" i="6"/>
  <c r="J270" i="6"/>
  <c r="I270" i="6"/>
  <c r="H270" i="6"/>
  <c r="G270" i="6"/>
  <c r="F270" i="6"/>
  <c r="K269" i="6"/>
  <c r="J269" i="6"/>
  <c r="I269" i="6"/>
  <c r="W269" i="6" s="1"/>
  <c r="H269" i="6"/>
  <c r="G269" i="6"/>
  <c r="F269" i="6"/>
  <c r="K268" i="6"/>
  <c r="J268" i="6"/>
  <c r="I268" i="6"/>
  <c r="H268" i="6"/>
  <c r="G268" i="6"/>
  <c r="F268" i="6"/>
  <c r="K267" i="6"/>
  <c r="J267" i="6"/>
  <c r="I267" i="6"/>
  <c r="H267" i="6"/>
  <c r="G267" i="6"/>
  <c r="F267" i="6"/>
  <c r="V266" i="6"/>
  <c r="K273" i="6" s="1"/>
  <c r="T266" i="6"/>
  <c r="K272" i="6" s="1"/>
  <c r="R266" i="6"/>
  <c r="K271" i="6" s="1"/>
  <c r="U266" i="6"/>
  <c r="I273" i="6" s="1"/>
  <c r="S266" i="6"/>
  <c r="I272" i="6" s="1"/>
  <c r="Q266" i="6"/>
  <c r="I271" i="6" s="1"/>
  <c r="E266" i="6"/>
  <c r="D266" i="6"/>
  <c r="B266" i="6"/>
  <c r="AA264" i="6"/>
  <c r="Z264" i="6"/>
  <c r="X264" i="6"/>
  <c r="I263" i="6"/>
  <c r="AB263" i="6" s="1"/>
  <c r="H263" i="6"/>
  <c r="G263" i="6"/>
  <c r="E263" i="6"/>
  <c r="J262" i="6"/>
  <c r="E262" i="6"/>
  <c r="J261" i="6"/>
  <c r="E261" i="6"/>
  <c r="J260" i="6"/>
  <c r="E260" i="6"/>
  <c r="K259" i="6"/>
  <c r="J259" i="6"/>
  <c r="I259" i="6"/>
  <c r="H259" i="6"/>
  <c r="G259" i="6"/>
  <c r="F259" i="6"/>
  <c r="K258" i="6"/>
  <c r="J258" i="6"/>
  <c r="I258" i="6"/>
  <c r="W258" i="6" s="1"/>
  <c r="H258" i="6"/>
  <c r="G258" i="6"/>
  <c r="F258" i="6"/>
  <c r="K257" i="6"/>
  <c r="J257" i="6"/>
  <c r="I257" i="6"/>
  <c r="H257" i="6"/>
  <c r="G257" i="6"/>
  <c r="F257" i="6"/>
  <c r="K256" i="6"/>
  <c r="J256" i="6"/>
  <c r="I256" i="6"/>
  <c r="H256" i="6"/>
  <c r="G256" i="6"/>
  <c r="F256" i="6"/>
  <c r="V255" i="6"/>
  <c r="K262" i="6" s="1"/>
  <c r="T255" i="6"/>
  <c r="K261" i="6" s="1"/>
  <c r="R255" i="6"/>
  <c r="K260" i="6" s="1"/>
  <c r="U255" i="6"/>
  <c r="I262" i="6" s="1"/>
  <c r="S255" i="6"/>
  <c r="I261" i="6" s="1"/>
  <c r="Q255" i="6"/>
  <c r="I260" i="6" s="1"/>
  <c r="E255" i="6"/>
  <c r="D255" i="6"/>
  <c r="B255" i="6"/>
  <c r="AA253" i="6"/>
  <c r="Z253" i="6"/>
  <c r="X253" i="6"/>
  <c r="I252" i="6"/>
  <c r="AB252" i="6" s="1"/>
  <c r="H252" i="6"/>
  <c r="G252" i="6"/>
  <c r="E252" i="6"/>
  <c r="J251" i="6"/>
  <c r="E251" i="6"/>
  <c r="J250" i="6"/>
  <c r="E250" i="6"/>
  <c r="J249" i="6"/>
  <c r="E249" i="6"/>
  <c r="K248" i="6"/>
  <c r="J248" i="6"/>
  <c r="I248" i="6"/>
  <c r="H248" i="6"/>
  <c r="G248" i="6"/>
  <c r="F248" i="6"/>
  <c r="K247" i="6"/>
  <c r="J247" i="6"/>
  <c r="I247" i="6"/>
  <c r="W247" i="6" s="1"/>
  <c r="H247" i="6"/>
  <c r="G247" i="6"/>
  <c r="F247" i="6"/>
  <c r="K246" i="6"/>
  <c r="J246" i="6"/>
  <c r="I246" i="6"/>
  <c r="H246" i="6"/>
  <c r="G246" i="6"/>
  <c r="F246" i="6"/>
  <c r="K245" i="6"/>
  <c r="J245" i="6"/>
  <c r="I245" i="6"/>
  <c r="H245" i="6"/>
  <c r="G245" i="6"/>
  <c r="F245" i="6"/>
  <c r="V244" i="6"/>
  <c r="K251" i="6" s="1"/>
  <c r="T244" i="6"/>
  <c r="K250" i="6" s="1"/>
  <c r="R244" i="6"/>
  <c r="K249" i="6" s="1"/>
  <c r="U244" i="6"/>
  <c r="I251" i="6" s="1"/>
  <c r="S244" i="6"/>
  <c r="I250" i="6" s="1"/>
  <c r="Q244" i="6"/>
  <c r="I249" i="6" s="1"/>
  <c r="E244" i="6"/>
  <c r="D244" i="6"/>
  <c r="B244" i="6"/>
  <c r="AA242" i="6"/>
  <c r="Z242" i="6"/>
  <c r="X242" i="6"/>
  <c r="I241" i="6"/>
  <c r="AB241" i="6" s="1"/>
  <c r="H241" i="6"/>
  <c r="G241" i="6"/>
  <c r="E241" i="6"/>
  <c r="J240" i="6"/>
  <c r="E240" i="6"/>
  <c r="J239" i="6"/>
  <c r="E239" i="6"/>
  <c r="J238" i="6"/>
  <c r="E238" i="6"/>
  <c r="K237" i="6"/>
  <c r="J237" i="6"/>
  <c r="I237" i="6"/>
  <c r="H237" i="6"/>
  <c r="G237" i="6"/>
  <c r="F237" i="6"/>
  <c r="K236" i="6"/>
  <c r="J236" i="6"/>
  <c r="I236" i="6"/>
  <c r="W236" i="6" s="1"/>
  <c r="H236" i="6"/>
  <c r="G236" i="6"/>
  <c r="F236" i="6"/>
  <c r="K235" i="6"/>
  <c r="J235" i="6"/>
  <c r="I235" i="6"/>
  <c r="H235" i="6"/>
  <c r="G235" i="6"/>
  <c r="F235" i="6"/>
  <c r="K234" i="6"/>
  <c r="J234" i="6"/>
  <c r="I234" i="6"/>
  <c r="H234" i="6"/>
  <c r="G234" i="6"/>
  <c r="F234" i="6"/>
  <c r="V233" i="6"/>
  <c r="K240" i="6" s="1"/>
  <c r="T233" i="6"/>
  <c r="K239" i="6" s="1"/>
  <c r="R233" i="6"/>
  <c r="K238" i="6" s="1"/>
  <c r="U233" i="6"/>
  <c r="I240" i="6" s="1"/>
  <c r="S233" i="6"/>
  <c r="I239" i="6" s="1"/>
  <c r="Q233" i="6"/>
  <c r="I238" i="6" s="1"/>
  <c r="E233" i="6"/>
  <c r="D233" i="6"/>
  <c r="B233" i="6"/>
  <c r="A232" i="6"/>
  <c r="H230" i="6"/>
  <c r="J230" i="6"/>
  <c r="H229" i="6"/>
  <c r="J229" i="6"/>
  <c r="A228" i="6"/>
  <c r="AA225" i="6"/>
  <c r="Z225" i="6"/>
  <c r="X225" i="6"/>
  <c r="I224" i="6"/>
  <c r="AB224" i="6" s="1"/>
  <c r="H224" i="6"/>
  <c r="G224" i="6"/>
  <c r="E224" i="6"/>
  <c r="J223" i="6"/>
  <c r="E223" i="6"/>
  <c r="J222" i="6"/>
  <c r="E222" i="6"/>
  <c r="J221" i="6"/>
  <c r="E221" i="6"/>
  <c r="K220" i="6"/>
  <c r="J220" i="6"/>
  <c r="I220" i="6"/>
  <c r="W220" i="6" s="1"/>
  <c r="H220" i="6"/>
  <c r="G220" i="6"/>
  <c r="F220" i="6"/>
  <c r="K219" i="6"/>
  <c r="J219" i="6"/>
  <c r="I219" i="6"/>
  <c r="H219" i="6"/>
  <c r="G219" i="6"/>
  <c r="F219" i="6"/>
  <c r="K218" i="6"/>
  <c r="J218" i="6"/>
  <c r="I218" i="6"/>
  <c r="H218" i="6"/>
  <c r="G218" i="6"/>
  <c r="F218" i="6"/>
  <c r="V217" i="6"/>
  <c r="K223" i="6" s="1"/>
  <c r="T217" i="6"/>
  <c r="K222" i="6" s="1"/>
  <c r="R217" i="6"/>
  <c r="K221" i="6" s="1"/>
  <c r="U217" i="6"/>
  <c r="I223" i="6" s="1"/>
  <c r="S217" i="6"/>
  <c r="I222" i="6" s="1"/>
  <c r="Q217" i="6"/>
  <c r="I221" i="6" s="1"/>
  <c r="E217" i="6"/>
  <c r="D217" i="6"/>
  <c r="AA215" i="6"/>
  <c r="Z215" i="6"/>
  <c r="X215" i="6"/>
  <c r="I214" i="6"/>
  <c r="AB214" i="6" s="1"/>
  <c r="H214" i="6"/>
  <c r="G214" i="6"/>
  <c r="E214" i="6"/>
  <c r="J213" i="6"/>
  <c r="E213" i="6"/>
  <c r="J212" i="6"/>
  <c r="E212" i="6"/>
  <c r="K211" i="6"/>
  <c r="J211" i="6"/>
  <c r="I211" i="6"/>
  <c r="H211" i="6"/>
  <c r="G211" i="6"/>
  <c r="F211" i="6"/>
  <c r="K210" i="6"/>
  <c r="J210" i="6"/>
  <c r="I210" i="6"/>
  <c r="H210" i="6"/>
  <c r="G210" i="6"/>
  <c r="F210" i="6"/>
  <c r="V209" i="6"/>
  <c r="T209" i="6"/>
  <c r="K213" i="6" s="1"/>
  <c r="R209" i="6"/>
  <c r="K212" i="6" s="1"/>
  <c r="U209" i="6"/>
  <c r="S209" i="6"/>
  <c r="I213" i="6" s="1"/>
  <c r="Q209" i="6"/>
  <c r="I212" i="6" s="1"/>
  <c r="E209" i="6"/>
  <c r="D209" i="6"/>
  <c r="AA207" i="6"/>
  <c r="Z207" i="6"/>
  <c r="X207" i="6"/>
  <c r="I206" i="6"/>
  <c r="AB206" i="6" s="1"/>
  <c r="H206" i="6"/>
  <c r="G206" i="6"/>
  <c r="E206" i="6"/>
  <c r="J205" i="6"/>
  <c r="E205" i="6"/>
  <c r="J204" i="6"/>
  <c r="E204" i="6"/>
  <c r="J203" i="6"/>
  <c r="E203" i="6"/>
  <c r="K202" i="6"/>
  <c r="J202" i="6"/>
  <c r="I202" i="6"/>
  <c r="W202" i="6" s="1"/>
  <c r="H202" i="6"/>
  <c r="G202" i="6"/>
  <c r="F202" i="6"/>
  <c r="K201" i="6"/>
  <c r="J201" i="6"/>
  <c r="I201" i="6"/>
  <c r="H201" i="6"/>
  <c r="G201" i="6"/>
  <c r="F201" i="6"/>
  <c r="K200" i="6"/>
  <c r="J200" i="6"/>
  <c r="I200" i="6"/>
  <c r="H200" i="6"/>
  <c r="G200" i="6"/>
  <c r="F200" i="6"/>
  <c r="V199" i="6"/>
  <c r="K205" i="6" s="1"/>
  <c r="T199" i="6"/>
  <c r="K204" i="6" s="1"/>
  <c r="R199" i="6"/>
  <c r="K203" i="6" s="1"/>
  <c r="U199" i="6"/>
  <c r="I205" i="6" s="1"/>
  <c r="S199" i="6"/>
  <c r="I204" i="6" s="1"/>
  <c r="Q199" i="6"/>
  <c r="I203" i="6" s="1"/>
  <c r="E199" i="6"/>
  <c r="D199" i="6"/>
  <c r="AA197" i="6"/>
  <c r="Z197" i="6"/>
  <c r="X197" i="6"/>
  <c r="I196" i="6"/>
  <c r="AB196" i="6" s="1"/>
  <c r="H196" i="6"/>
  <c r="G196" i="6"/>
  <c r="E196" i="6"/>
  <c r="J195" i="6"/>
  <c r="E195" i="6"/>
  <c r="J194" i="6"/>
  <c r="E194" i="6"/>
  <c r="J193" i="6"/>
  <c r="E193" i="6"/>
  <c r="K192" i="6"/>
  <c r="J192" i="6"/>
  <c r="I192" i="6"/>
  <c r="W192" i="6" s="1"/>
  <c r="H192" i="6"/>
  <c r="G192" i="6"/>
  <c r="F192" i="6"/>
  <c r="K191" i="6"/>
  <c r="J191" i="6"/>
  <c r="I191" i="6"/>
  <c r="H191" i="6"/>
  <c r="G191" i="6"/>
  <c r="F191" i="6"/>
  <c r="K190" i="6"/>
  <c r="J190" i="6"/>
  <c r="I190" i="6"/>
  <c r="H190" i="6"/>
  <c r="G190" i="6"/>
  <c r="F190" i="6"/>
  <c r="V189" i="6"/>
  <c r="K195" i="6" s="1"/>
  <c r="T189" i="6"/>
  <c r="K194" i="6" s="1"/>
  <c r="R189" i="6"/>
  <c r="K193" i="6" s="1"/>
  <c r="U189" i="6"/>
  <c r="I195" i="6" s="1"/>
  <c r="S189" i="6"/>
  <c r="I194" i="6" s="1"/>
  <c r="Q189" i="6"/>
  <c r="I193" i="6" s="1"/>
  <c r="E189" i="6"/>
  <c r="D189" i="6"/>
  <c r="AA187" i="6"/>
  <c r="Z187" i="6"/>
  <c r="X187" i="6"/>
  <c r="I186" i="6"/>
  <c r="AB186" i="6" s="1"/>
  <c r="H186" i="6"/>
  <c r="G186" i="6"/>
  <c r="E186" i="6"/>
  <c r="J185" i="6"/>
  <c r="E185" i="6"/>
  <c r="J184" i="6"/>
  <c r="E184" i="6"/>
  <c r="J183" i="6"/>
  <c r="E183" i="6"/>
  <c r="K182" i="6"/>
  <c r="J182" i="6"/>
  <c r="I182" i="6"/>
  <c r="W182" i="6" s="1"/>
  <c r="H182" i="6"/>
  <c r="G182" i="6"/>
  <c r="F182" i="6"/>
  <c r="K181" i="6"/>
  <c r="J181" i="6"/>
  <c r="I181" i="6"/>
  <c r="H181" i="6"/>
  <c r="G181" i="6"/>
  <c r="F181" i="6"/>
  <c r="K180" i="6"/>
  <c r="J180" i="6"/>
  <c r="I180" i="6"/>
  <c r="H180" i="6"/>
  <c r="G180" i="6"/>
  <c r="F180" i="6"/>
  <c r="V179" i="6"/>
  <c r="K185" i="6" s="1"/>
  <c r="T179" i="6"/>
  <c r="K184" i="6" s="1"/>
  <c r="R179" i="6"/>
  <c r="K183" i="6" s="1"/>
  <c r="U179" i="6"/>
  <c r="I185" i="6" s="1"/>
  <c r="S179" i="6"/>
  <c r="I184" i="6" s="1"/>
  <c r="Q179" i="6"/>
  <c r="I183" i="6" s="1"/>
  <c r="E179" i="6"/>
  <c r="D179" i="6"/>
  <c r="AA177" i="6"/>
  <c r="Z177" i="6"/>
  <c r="X177" i="6"/>
  <c r="I176" i="6"/>
  <c r="AB176" i="6" s="1"/>
  <c r="H176" i="6"/>
  <c r="G176" i="6"/>
  <c r="E176" i="6"/>
  <c r="J175" i="6"/>
  <c r="E175" i="6"/>
  <c r="J174" i="6"/>
  <c r="E174" i="6"/>
  <c r="J173" i="6"/>
  <c r="E173" i="6"/>
  <c r="K172" i="6"/>
  <c r="J172" i="6"/>
  <c r="I172" i="6"/>
  <c r="W172" i="6" s="1"/>
  <c r="H172" i="6"/>
  <c r="G172" i="6"/>
  <c r="F172" i="6"/>
  <c r="K171" i="6"/>
  <c r="J171" i="6"/>
  <c r="I171" i="6"/>
  <c r="H171" i="6"/>
  <c r="G171" i="6"/>
  <c r="F171" i="6"/>
  <c r="K170" i="6"/>
  <c r="J170" i="6"/>
  <c r="I170" i="6"/>
  <c r="H170" i="6"/>
  <c r="G170" i="6"/>
  <c r="F170" i="6"/>
  <c r="V169" i="6"/>
  <c r="K175" i="6" s="1"/>
  <c r="T169" i="6"/>
  <c r="K174" i="6" s="1"/>
  <c r="R169" i="6"/>
  <c r="K173" i="6" s="1"/>
  <c r="U169" i="6"/>
  <c r="I175" i="6" s="1"/>
  <c r="S169" i="6"/>
  <c r="I174" i="6" s="1"/>
  <c r="Q169" i="6"/>
  <c r="I173" i="6" s="1"/>
  <c r="E169" i="6"/>
  <c r="D169" i="6"/>
  <c r="AA167" i="6"/>
  <c r="Z167" i="6"/>
  <c r="X167" i="6"/>
  <c r="I166" i="6"/>
  <c r="AB166" i="6" s="1"/>
  <c r="H166" i="6"/>
  <c r="G166" i="6"/>
  <c r="E166" i="6"/>
  <c r="J165" i="6"/>
  <c r="E165" i="6"/>
  <c r="J164" i="6"/>
  <c r="E164" i="6"/>
  <c r="J163" i="6"/>
  <c r="E163" i="6"/>
  <c r="K162" i="6"/>
  <c r="J162" i="6"/>
  <c r="I162" i="6"/>
  <c r="W162" i="6" s="1"/>
  <c r="H162" i="6"/>
  <c r="G162" i="6"/>
  <c r="F162" i="6"/>
  <c r="K161" i="6"/>
  <c r="J161" i="6"/>
  <c r="I161" i="6"/>
  <c r="H161" i="6"/>
  <c r="G161" i="6"/>
  <c r="F161" i="6"/>
  <c r="K160" i="6"/>
  <c r="J160" i="6"/>
  <c r="I160" i="6"/>
  <c r="H160" i="6"/>
  <c r="G160" i="6"/>
  <c r="F160" i="6"/>
  <c r="V159" i="6"/>
  <c r="K165" i="6" s="1"/>
  <c r="T159" i="6"/>
  <c r="K164" i="6" s="1"/>
  <c r="R159" i="6"/>
  <c r="K163" i="6" s="1"/>
  <c r="U159" i="6"/>
  <c r="I165" i="6" s="1"/>
  <c r="S159" i="6"/>
  <c r="I164" i="6" s="1"/>
  <c r="Q159" i="6"/>
  <c r="I163" i="6" s="1"/>
  <c r="E159" i="6"/>
  <c r="D159" i="6"/>
  <c r="AA157" i="6"/>
  <c r="Z157" i="6"/>
  <c r="X157" i="6"/>
  <c r="I156" i="6"/>
  <c r="AB156" i="6" s="1"/>
  <c r="H156" i="6"/>
  <c r="G156" i="6"/>
  <c r="E156" i="6"/>
  <c r="J155" i="6"/>
  <c r="E155" i="6"/>
  <c r="J154" i="6"/>
  <c r="E154" i="6"/>
  <c r="J153" i="6"/>
  <c r="E153" i="6"/>
  <c r="K152" i="6"/>
  <c r="J152" i="6"/>
  <c r="I152" i="6"/>
  <c r="W152" i="6" s="1"/>
  <c r="H152" i="6"/>
  <c r="G152" i="6"/>
  <c r="F152" i="6"/>
  <c r="K151" i="6"/>
  <c r="J151" i="6"/>
  <c r="I151" i="6"/>
  <c r="H151" i="6"/>
  <c r="G151" i="6"/>
  <c r="F151" i="6"/>
  <c r="K150" i="6"/>
  <c r="J150" i="6"/>
  <c r="I150" i="6"/>
  <c r="H150" i="6"/>
  <c r="G150" i="6"/>
  <c r="F150" i="6"/>
  <c r="V149" i="6"/>
  <c r="K155" i="6" s="1"/>
  <c r="T149" i="6"/>
  <c r="K154" i="6" s="1"/>
  <c r="R149" i="6"/>
  <c r="K153" i="6" s="1"/>
  <c r="U149" i="6"/>
  <c r="I155" i="6" s="1"/>
  <c r="S149" i="6"/>
  <c r="I154" i="6" s="1"/>
  <c r="Q149" i="6"/>
  <c r="I153" i="6" s="1"/>
  <c r="E149" i="6"/>
  <c r="D149" i="6"/>
  <c r="AA147" i="6"/>
  <c r="Z147" i="6"/>
  <c r="X147" i="6"/>
  <c r="I146" i="6"/>
  <c r="AB146" i="6" s="1"/>
  <c r="H146" i="6"/>
  <c r="G146" i="6"/>
  <c r="E146" i="6"/>
  <c r="J145" i="6"/>
  <c r="E145" i="6"/>
  <c r="J144" i="6"/>
  <c r="E144" i="6"/>
  <c r="J143" i="6"/>
  <c r="E143" i="6"/>
  <c r="K142" i="6"/>
  <c r="J142" i="6"/>
  <c r="I142" i="6"/>
  <c r="W142" i="6" s="1"/>
  <c r="H142" i="6"/>
  <c r="G142" i="6"/>
  <c r="F142" i="6"/>
  <c r="K141" i="6"/>
  <c r="J141" i="6"/>
  <c r="I141" i="6"/>
  <c r="H141" i="6"/>
  <c r="G141" i="6"/>
  <c r="F141" i="6"/>
  <c r="K140" i="6"/>
  <c r="J140" i="6"/>
  <c r="I140" i="6"/>
  <c r="H140" i="6"/>
  <c r="G140" i="6"/>
  <c r="F140" i="6"/>
  <c r="V139" i="6"/>
  <c r="K145" i="6" s="1"/>
  <c r="T139" i="6"/>
  <c r="K144" i="6" s="1"/>
  <c r="R139" i="6"/>
  <c r="K143" i="6" s="1"/>
  <c r="U139" i="6"/>
  <c r="I145" i="6" s="1"/>
  <c r="S139" i="6"/>
  <c r="I144" i="6" s="1"/>
  <c r="Q139" i="6"/>
  <c r="I143" i="6" s="1"/>
  <c r="E139" i="6"/>
  <c r="D139" i="6"/>
  <c r="AA137" i="6"/>
  <c r="Z137" i="6"/>
  <c r="X137" i="6"/>
  <c r="I136" i="6"/>
  <c r="AB136" i="6" s="1"/>
  <c r="H136" i="6"/>
  <c r="G136" i="6"/>
  <c r="E136" i="6"/>
  <c r="J135" i="6"/>
  <c r="E135" i="6"/>
  <c r="J134" i="6"/>
  <c r="E134" i="6"/>
  <c r="J133" i="6"/>
  <c r="E133" i="6"/>
  <c r="K132" i="6"/>
  <c r="J132" i="6"/>
  <c r="I132" i="6"/>
  <c r="W132" i="6" s="1"/>
  <c r="H132" i="6"/>
  <c r="G132" i="6"/>
  <c r="F132" i="6"/>
  <c r="K131" i="6"/>
  <c r="J131" i="6"/>
  <c r="I131" i="6"/>
  <c r="H131" i="6"/>
  <c r="G131" i="6"/>
  <c r="F131" i="6"/>
  <c r="K130" i="6"/>
  <c r="J130" i="6"/>
  <c r="I130" i="6"/>
  <c r="H130" i="6"/>
  <c r="G130" i="6"/>
  <c r="F130" i="6"/>
  <c r="V129" i="6"/>
  <c r="K135" i="6" s="1"/>
  <c r="T129" i="6"/>
  <c r="K134" i="6" s="1"/>
  <c r="R129" i="6"/>
  <c r="K133" i="6" s="1"/>
  <c r="U129" i="6"/>
  <c r="I135" i="6" s="1"/>
  <c r="S129" i="6"/>
  <c r="I134" i="6" s="1"/>
  <c r="Q129" i="6"/>
  <c r="I133" i="6" s="1"/>
  <c r="E129" i="6"/>
  <c r="D129" i="6"/>
  <c r="AA127" i="6"/>
  <c r="Z127" i="6"/>
  <c r="X127" i="6"/>
  <c r="I126" i="6"/>
  <c r="AB126" i="6" s="1"/>
  <c r="H126" i="6"/>
  <c r="G126" i="6"/>
  <c r="E126" i="6"/>
  <c r="J125" i="6"/>
  <c r="E125" i="6"/>
  <c r="J124" i="6"/>
  <c r="E124" i="6"/>
  <c r="J123" i="6"/>
  <c r="E123" i="6"/>
  <c r="K122" i="6"/>
  <c r="J122" i="6"/>
  <c r="I122" i="6"/>
  <c r="W122" i="6" s="1"/>
  <c r="H122" i="6"/>
  <c r="G122" i="6"/>
  <c r="F122" i="6"/>
  <c r="K121" i="6"/>
  <c r="J121" i="6"/>
  <c r="I121" i="6"/>
  <c r="H121" i="6"/>
  <c r="G121" i="6"/>
  <c r="F121" i="6"/>
  <c r="K120" i="6"/>
  <c r="J120" i="6"/>
  <c r="I120" i="6"/>
  <c r="H120" i="6"/>
  <c r="G120" i="6"/>
  <c r="F120" i="6"/>
  <c r="V119" i="6"/>
  <c r="K125" i="6" s="1"/>
  <c r="T119" i="6"/>
  <c r="K124" i="6" s="1"/>
  <c r="R119" i="6"/>
  <c r="K123" i="6" s="1"/>
  <c r="U119" i="6"/>
  <c r="I125" i="6" s="1"/>
  <c r="S119" i="6"/>
  <c r="I124" i="6" s="1"/>
  <c r="Q119" i="6"/>
  <c r="I123" i="6" s="1"/>
  <c r="E119" i="6"/>
  <c r="D119" i="6"/>
  <c r="A118" i="6"/>
  <c r="H116" i="6"/>
  <c r="J116" i="6"/>
  <c r="H115" i="6"/>
  <c r="J115" i="6"/>
  <c r="A114" i="6"/>
  <c r="AA111" i="6"/>
  <c r="Z111" i="6"/>
  <c r="Y111" i="6"/>
  <c r="I110" i="6"/>
  <c r="AB110" i="6" s="1"/>
  <c r="H110" i="6"/>
  <c r="G110" i="6"/>
  <c r="E110" i="6"/>
  <c r="J109" i="6"/>
  <c r="E109" i="6"/>
  <c r="J108" i="6"/>
  <c r="E108" i="6"/>
  <c r="J107" i="6"/>
  <c r="E107" i="6"/>
  <c r="K106" i="6"/>
  <c r="J106" i="6"/>
  <c r="I106" i="6"/>
  <c r="H106" i="6"/>
  <c r="G106" i="6"/>
  <c r="F106" i="6"/>
  <c r="K105" i="6"/>
  <c r="J105" i="6"/>
  <c r="I105" i="6"/>
  <c r="W105" i="6" s="1"/>
  <c r="H105" i="6"/>
  <c r="G105" i="6"/>
  <c r="F105" i="6"/>
  <c r="K104" i="6"/>
  <c r="J104" i="6"/>
  <c r="I104" i="6"/>
  <c r="H104" i="6"/>
  <c r="G104" i="6"/>
  <c r="F104" i="6"/>
  <c r="K103" i="6"/>
  <c r="J103" i="6"/>
  <c r="I103" i="6"/>
  <c r="H103" i="6"/>
  <c r="G103" i="6"/>
  <c r="F103" i="6"/>
  <c r="V102" i="6"/>
  <c r="K109" i="6" s="1"/>
  <c r="T102" i="6"/>
  <c r="K108" i="6" s="1"/>
  <c r="R102" i="6"/>
  <c r="K107" i="6" s="1"/>
  <c r="U102" i="6"/>
  <c r="I109" i="6" s="1"/>
  <c r="S102" i="6"/>
  <c r="I108" i="6" s="1"/>
  <c r="Q102" i="6"/>
  <c r="I107" i="6" s="1"/>
  <c r="E102" i="6"/>
  <c r="D102" i="6"/>
  <c r="B102" i="6"/>
  <c r="AA100" i="6"/>
  <c r="Z100" i="6"/>
  <c r="Y100" i="6"/>
  <c r="I99" i="6"/>
  <c r="AB99" i="6" s="1"/>
  <c r="H99" i="6"/>
  <c r="G99" i="6"/>
  <c r="E99" i="6"/>
  <c r="J98" i="6"/>
  <c r="E98" i="6"/>
  <c r="J97" i="6"/>
  <c r="E97" i="6"/>
  <c r="J96" i="6"/>
  <c r="E96" i="6"/>
  <c r="K95" i="6"/>
  <c r="J95" i="6"/>
  <c r="H95" i="6"/>
  <c r="AA95" i="6"/>
  <c r="Z95" i="6"/>
  <c r="Y95" i="6"/>
  <c r="I95" i="6"/>
  <c r="X95" i="6" s="1"/>
  <c r="F95" i="6"/>
  <c r="V95" i="6"/>
  <c r="T95" i="6"/>
  <c r="R95" i="6"/>
  <c r="U95" i="6"/>
  <c r="S95" i="6"/>
  <c r="Q95" i="6"/>
  <c r="E95" i="6"/>
  <c r="D95" i="6"/>
  <c r="B95" i="6"/>
  <c r="K94" i="6"/>
  <c r="J94" i="6"/>
  <c r="I94" i="6"/>
  <c r="H94" i="6"/>
  <c r="G94" i="6"/>
  <c r="F94" i="6"/>
  <c r="K93" i="6"/>
  <c r="J93" i="6"/>
  <c r="I93" i="6"/>
  <c r="W93" i="6" s="1"/>
  <c r="H93" i="6"/>
  <c r="G93" i="6"/>
  <c r="F93" i="6"/>
  <c r="K92" i="6"/>
  <c r="J92" i="6"/>
  <c r="I92" i="6"/>
  <c r="H92" i="6"/>
  <c r="G92" i="6"/>
  <c r="F92" i="6"/>
  <c r="K91" i="6"/>
  <c r="J91" i="6"/>
  <c r="I91" i="6"/>
  <c r="H91" i="6"/>
  <c r="G91" i="6"/>
  <c r="F91" i="6"/>
  <c r="V90" i="6"/>
  <c r="K98" i="6" s="1"/>
  <c r="T90" i="6"/>
  <c r="K97" i="6" s="1"/>
  <c r="R90" i="6"/>
  <c r="K96" i="6" s="1"/>
  <c r="U90" i="6"/>
  <c r="I98" i="6" s="1"/>
  <c r="S90" i="6"/>
  <c r="I97" i="6" s="1"/>
  <c r="Q90" i="6"/>
  <c r="I96" i="6" s="1"/>
  <c r="E90" i="6"/>
  <c r="D90" i="6"/>
  <c r="B90" i="6"/>
  <c r="AA88" i="6"/>
  <c r="Z88" i="6"/>
  <c r="Y88" i="6"/>
  <c r="I87" i="6"/>
  <c r="AB87" i="6" s="1"/>
  <c r="H87" i="6"/>
  <c r="G87" i="6"/>
  <c r="E87" i="6"/>
  <c r="J86" i="6"/>
  <c r="E86" i="6"/>
  <c r="J85" i="6"/>
  <c r="E85" i="6"/>
  <c r="J84" i="6"/>
  <c r="E84" i="6"/>
  <c r="K83" i="6"/>
  <c r="J83" i="6"/>
  <c r="I83" i="6"/>
  <c r="H83" i="6"/>
  <c r="G83" i="6"/>
  <c r="F83" i="6"/>
  <c r="K82" i="6"/>
  <c r="J82" i="6"/>
  <c r="I82" i="6"/>
  <c r="W82" i="6" s="1"/>
  <c r="H82" i="6"/>
  <c r="G82" i="6"/>
  <c r="F82" i="6"/>
  <c r="K81" i="6"/>
  <c r="J81" i="6"/>
  <c r="I81" i="6"/>
  <c r="H81" i="6"/>
  <c r="G81" i="6"/>
  <c r="F81" i="6"/>
  <c r="K80" i="6"/>
  <c r="J80" i="6"/>
  <c r="I80" i="6"/>
  <c r="H80" i="6"/>
  <c r="G80" i="6"/>
  <c r="F80" i="6"/>
  <c r="V79" i="6"/>
  <c r="K86" i="6" s="1"/>
  <c r="T79" i="6"/>
  <c r="K85" i="6" s="1"/>
  <c r="R79" i="6"/>
  <c r="K84" i="6" s="1"/>
  <c r="U79" i="6"/>
  <c r="I86" i="6" s="1"/>
  <c r="S79" i="6"/>
  <c r="I85" i="6" s="1"/>
  <c r="Q79" i="6"/>
  <c r="I84" i="6" s="1"/>
  <c r="E79" i="6"/>
  <c r="D79" i="6"/>
  <c r="B79" i="6"/>
  <c r="AA77" i="6"/>
  <c r="Z77" i="6"/>
  <c r="Y77" i="6"/>
  <c r="I76" i="6"/>
  <c r="AB76" i="6" s="1"/>
  <c r="H76" i="6"/>
  <c r="G76" i="6"/>
  <c r="E76" i="6"/>
  <c r="J75" i="6"/>
  <c r="E75" i="6"/>
  <c r="J74" i="6"/>
  <c r="E74" i="6"/>
  <c r="K73" i="6"/>
  <c r="J73" i="6"/>
  <c r="I73" i="6"/>
  <c r="H73" i="6"/>
  <c r="G73" i="6"/>
  <c r="F73" i="6"/>
  <c r="K72" i="6"/>
  <c r="J72" i="6"/>
  <c r="I72" i="6"/>
  <c r="H72" i="6"/>
  <c r="G72" i="6"/>
  <c r="F72" i="6"/>
  <c r="V71" i="6"/>
  <c r="T71" i="6"/>
  <c r="K75" i="6" s="1"/>
  <c r="R71" i="6"/>
  <c r="K74" i="6" s="1"/>
  <c r="U71" i="6"/>
  <c r="S71" i="6"/>
  <c r="I75" i="6" s="1"/>
  <c r="Q71" i="6"/>
  <c r="I74" i="6" s="1"/>
  <c r="E71" i="6"/>
  <c r="D71" i="6"/>
  <c r="B71" i="6"/>
  <c r="AA69" i="6"/>
  <c r="Z69" i="6"/>
  <c r="Y69" i="6"/>
  <c r="I68" i="6"/>
  <c r="AB68" i="6" s="1"/>
  <c r="H68" i="6"/>
  <c r="G68" i="6"/>
  <c r="E68" i="6"/>
  <c r="J67" i="6"/>
  <c r="E67" i="6"/>
  <c r="J66" i="6"/>
  <c r="E66" i="6"/>
  <c r="J65" i="6"/>
  <c r="E65" i="6"/>
  <c r="K64" i="6"/>
  <c r="J64" i="6"/>
  <c r="H64" i="6"/>
  <c r="AA64" i="6"/>
  <c r="Z64" i="6"/>
  <c r="Y64" i="6"/>
  <c r="I64" i="6"/>
  <c r="X64" i="6" s="1"/>
  <c r="F64" i="6"/>
  <c r="V64" i="6"/>
  <c r="T64" i="6"/>
  <c r="R64" i="6"/>
  <c r="U64" i="6"/>
  <c r="S64" i="6"/>
  <c r="Q64" i="6"/>
  <c r="E64" i="6"/>
  <c r="D64" i="6"/>
  <c r="B64" i="6"/>
  <c r="K63" i="6"/>
  <c r="J63" i="6"/>
  <c r="H63" i="6"/>
  <c r="AA63" i="6"/>
  <c r="Z63" i="6"/>
  <c r="Y63" i="6"/>
  <c r="I63" i="6"/>
  <c r="X63" i="6" s="1"/>
  <c r="F63" i="6"/>
  <c r="V63" i="6"/>
  <c r="T63" i="6"/>
  <c r="R63" i="6"/>
  <c r="U63" i="6"/>
  <c r="S63" i="6"/>
  <c r="Q63" i="6"/>
  <c r="E63" i="6"/>
  <c r="D63" i="6"/>
  <c r="B63" i="6"/>
  <c r="K62" i="6"/>
  <c r="J62" i="6"/>
  <c r="I62" i="6"/>
  <c r="H62" i="6"/>
  <c r="G62" i="6"/>
  <c r="F62" i="6"/>
  <c r="K61" i="6"/>
  <c r="J61" i="6"/>
  <c r="I61" i="6"/>
  <c r="W61" i="6" s="1"/>
  <c r="H61" i="6"/>
  <c r="G61" i="6"/>
  <c r="F61" i="6"/>
  <c r="K60" i="6"/>
  <c r="J60" i="6"/>
  <c r="I60" i="6"/>
  <c r="H60" i="6"/>
  <c r="G60" i="6"/>
  <c r="F60" i="6"/>
  <c r="K59" i="6"/>
  <c r="J59" i="6"/>
  <c r="I59" i="6"/>
  <c r="H59" i="6"/>
  <c r="G59" i="6"/>
  <c r="F59" i="6"/>
  <c r="V58" i="6"/>
  <c r="K67" i="6" s="1"/>
  <c r="T58" i="6"/>
  <c r="K66" i="6" s="1"/>
  <c r="R58" i="6"/>
  <c r="K65" i="6" s="1"/>
  <c r="U58" i="6"/>
  <c r="I67" i="6" s="1"/>
  <c r="S58" i="6"/>
  <c r="I66" i="6" s="1"/>
  <c r="Q58" i="6"/>
  <c r="I65" i="6" s="1"/>
  <c r="E58" i="6"/>
  <c r="B58" i="6"/>
  <c r="AA56" i="6"/>
  <c r="Z56" i="6"/>
  <c r="Y56" i="6"/>
  <c r="I55" i="6"/>
  <c r="AB55" i="6" s="1"/>
  <c r="H55" i="6"/>
  <c r="G55" i="6"/>
  <c r="E55" i="6"/>
  <c r="J54" i="6"/>
  <c r="E54" i="6"/>
  <c r="J53" i="6"/>
  <c r="E53" i="6"/>
  <c r="J52" i="6"/>
  <c r="E52" i="6"/>
  <c r="K51" i="6"/>
  <c r="J51" i="6"/>
  <c r="H51" i="6"/>
  <c r="AA51" i="6"/>
  <c r="Z51" i="6"/>
  <c r="Y51" i="6"/>
  <c r="I51" i="6"/>
  <c r="X51" i="6" s="1"/>
  <c r="F51" i="6"/>
  <c r="V51" i="6"/>
  <c r="T51" i="6"/>
  <c r="R51" i="6"/>
  <c r="U51" i="6"/>
  <c r="S51" i="6"/>
  <c r="Q51" i="6"/>
  <c r="E51" i="6"/>
  <c r="D51" i="6"/>
  <c r="B51" i="6"/>
  <c r="K50" i="6"/>
  <c r="J50" i="6"/>
  <c r="H50" i="6"/>
  <c r="AA50" i="6"/>
  <c r="Z50" i="6"/>
  <c r="Y50" i="6"/>
  <c r="I50" i="6"/>
  <c r="X50" i="6" s="1"/>
  <c r="F50" i="6"/>
  <c r="V50" i="6"/>
  <c r="T50" i="6"/>
  <c r="R50" i="6"/>
  <c r="U50" i="6"/>
  <c r="S50" i="6"/>
  <c r="Q50" i="6"/>
  <c r="E50" i="6"/>
  <c r="D50" i="6"/>
  <c r="B50" i="6"/>
  <c r="K49" i="6"/>
  <c r="J49" i="6"/>
  <c r="I49" i="6"/>
  <c r="H49" i="6"/>
  <c r="G49" i="6"/>
  <c r="F49" i="6"/>
  <c r="K48" i="6"/>
  <c r="J48" i="6"/>
  <c r="I48" i="6"/>
  <c r="W48" i="6" s="1"/>
  <c r="H48" i="6"/>
  <c r="G48" i="6"/>
  <c r="F48" i="6"/>
  <c r="K47" i="6"/>
  <c r="J47" i="6"/>
  <c r="I47" i="6"/>
  <c r="H47" i="6"/>
  <c r="G47" i="6"/>
  <c r="F47" i="6"/>
  <c r="K46" i="6"/>
  <c r="J46" i="6"/>
  <c r="I46" i="6"/>
  <c r="H46" i="6"/>
  <c r="G46" i="6"/>
  <c r="F46" i="6"/>
  <c r="V45" i="6"/>
  <c r="K54" i="6" s="1"/>
  <c r="T45" i="6"/>
  <c r="K53" i="6" s="1"/>
  <c r="R45" i="6"/>
  <c r="K52" i="6" s="1"/>
  <c r="U45" i="6"/>
  <c r="I54" i="6" s="1"/>
  <c r="S45" i="6"/>
  <c r="I53" i="6" s="1"/>
  <c r="Q45" i="6"/>
  <c r="I52" i="6" s="1"/>
  <c r="E45" i="6"/>
  <c r="B45" i="6"/>
  <c r="AA43" i="6"/>
  <c r="Z43" i="6"/>
  <c r="Y43" i="6"/>
  <c r="I42" i="6"/>
  <c r="AB42" i="6" s="1"/>
  <c r="H42" i="6"/>
  <c r="G42" i="6"/>
  <c r="E42" i="6"/>
  <c r="J41" i="6"/>
  <c r="E41" i="6"/>
  <c r="J40" i="6"/>
  <c r="E40" i="6"/>
  <c r="J39" i="6"/>
  <c r="E39" i="6"/>
  <c r="K38" i="6"/>
  <c r="J38" i="6"/>
  <c r="H38" i="6"/>
  <c r="AA38" i="6"/>
  <c r="Z38" i="6"/>
  <c r="Y38" i="6"/>
  <c r="I38" i="6"/>
  <c r="X38" i="6" s="1"/>
  <c r="F38" i="6"/>
  <c r="V38" i="6"/>
  <c r="T38" i="6"/>
  <c r="R38" i="6"/>
  <c r="U38" i="6"/>
  <c r="S38" i="6"/>
  <c r="Q38" i="6"/>
  <c r="E38" i="6"/>
  <c r="D38" i="6"/>
  <c r="B38" i="6"/>
  <c r="K37" i="6"/>
  <c r="J37" i="6"/>
  <c r="I37" i="6"/>
  <c r="W37" i="6" s="1"/>
  <c r="H37" i="6"/>
  <c r="G37" i="6"/>
  <c r="F37" i="6"/>
  <c r="K36" i="6"/>
  <c r="J36" i="6"/>
  <c r="I36" i="6"/>
  <c r="H36" i="6"/>
  <c r="G36" i="6"/>
  <c r="F36" i="6"/>
  <c r="K35" i="6"/>
  <c r="J35" i="6"/>
  <c r="I35" i="6"/>
  <c r="H35" i="6"/>
  <c r="G35" i="6"/>
  <c r="F35" i="6"/>
  <c r="V34" i="6"/>
  <c r="K41" i="6" s="1"/>
  <c r="T34" i="6"/>
  <c r="K40" i="6" s="1"/>
  <c r="R34" i="6"/>
  <c r="K39" i="6" s="1"/>
  <c r="U34" i="6"/>
  <c r="I41" i="6" s="1"/>
  <c r="S34" i="6"/>
  <c r="I40" i="6" s="1"/>
  <c r="Q34" i="6"/>
  <c r="I39" i="6" s="1"/>
  <c r="E34" i="6"/>
  <c r="D34" i="6"/>
  <c r="B34" i="6"/>
  <c r="AA32" i="6"/>
  <c r="Z32" i="6"/>
  <c r="Y32" i="6"/>
  <c r="I31" i="6"/>
  <c r="AB31" i="6" s="1"/>
  <c r="H31" i="6"/>
  <c r="G31" i="6"/>
  <c r="E31" i="6"/>
  <c r="J30" i="6"/>
  <c r="E30" i="6"/>
  <c r="J29" i="6"/>
  <c r="E29" i="6"/>
  <c r="K28" i="6"/>
  <c r="J28" i="6"/>
  <c r="I28" i="6"/>
  <c r="H28" i="6"/>
  <c r="G28" i="6"/>
  <c r="F28" i="6"/>
  <c r="V27" i="6"/>
  <c r="T27" i="6"/>
  <c r="K30" i="6" s="1"/>
  <c r="R27" i="6"/>
  <c r="K29" i="6" s="1"/>
  <c r="U27" i="6"/>
  <c r="S27" i="6"/>
  <c r="I30" i="6" s="1"/>
  <c r="Q27" i="6"/>
  <c r="I29" i="6" s="1"/>
  <c r="E27" i="6"/>
  <c r="D27" i="6"/>
  <c r="B27" i="6"/>
  <c r="A26" i="6"/>
  <c r="AK13" i="6"/>
  <c r="A13" i="6"/>
  <c r="A1" i="6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" i="3"/>
  <c r="Y1" i="3"/>
  <c r="CX1" i="3"/>
  <c r="CY1" i="3"/>
  <c r="CZ1" i="3"/>
  <c r="DA1" i="3"/>
  <c r="DB1" i="3"/>
  <c r="DC1" i="3"/>
  <c r="DF1" i="3"/>
  <c r="DG1" i="3"/>
  <c r="DH1" i="3"/>
  <c r="DI1" i="3"/>
  <c r="DJ1" i="3"/>
  <c r="A2" i="3"/>
  <c r="Y2" i="3"/>
  <c r="CY2" i="3"/>
  <c r="CZ2" i="3"/>
  <c r="DA2" i="3"/>
  <c r="DB2" i="3"/>
  <c r="DC2" i="3"/>
  <c r="A3" i="3"/>
  <c r="Y3" i="3"/>
  <c r="CY3" i="3"/>
  <c r="CZ3" i="3"/>
  <c r="DA3" i="3"/>
  <c r="DB3" i="3"/>
  <c r="DC3" i="3"/>
  <c r="A4" i="3"/>
  <c r="Y4" i="3"/>
  <c r="CY4" i="3"/>
  <c r="CZ4" i="3"/>
  <c r="DA4" i="3"/>
  <c r="DB4" i="3"/>
  <c r="DC4" i="3"/>
  <c r="A5" i="3"/>
  <c r="Y5" i="3"/>
  <c r="CY5" i="3"/>
  <c r="CZ5" i="3"/>
  <c r="DA5" i="3"/>
  <c r="DB5" i="3"/>
  <c r="DC5" i="3"/>
  <c r="A6" i="3"/>
  <c r="Y6" i="3"/>
  <c r="CY6" i="3"/>
  <c r="CZ6" i="3"/>
  <c r="DA6" i="3"/>
  <c r="DB6" i="3"/>
  <c r="DC6" i="3"/>
  <c r="A7" i="3"/>
  <c r="Y7" i="3"/>
  <c r="CY7" i="3"/>
  <c r="CZ7" i="3"/>
  <c r="DA7" i="3"/>
  <c r="DB7" i="3"/>
  <c r="DC7" i="3"/>
  <c r="A8" i="3"/>
  <c r="Y8" i="3"/>
  <c r="CY8" i="3"/>
  <c r="CZ8" i="3"/>
  <c r="DA8" i="3"/>
  <c r="DB8" i="3"/>
  <c r="DC8" i="3"/>
  <c r="A9" i="3"/>
  <c r="Y9" i="3"/>
  <c r="CY9" i="3"/>
  <c r="CZ9" i="3"/>
  <c r="DA9" i="3"/>
  <c r="DB9" i="3"/>
  <c r="DC9" i="3"/>
  <c r="A10" i="3"/>
  <c r="Y10" i="3"/>
  <c r="CY10" i="3"/>
  <c r="CZ10" i="3"/>
  <c r="DA10" i="3"/>
  <c r="DB10" i="3"/>
  <c r="DC10" i="3"/>
  <c r="A11" i="3"/>
  <c r="Y11" i="3"/>
  <c r="CY11" i="3"/>
  <c r="CZ11" i="3"/>
  <c r="DA11" i="3"/>
  <c r="DB11" i="3"/>
  <c r="DC11" i="3"/>
  <c r="A12" i="3"/>
  <c r="Y12" i="3"/>
  <c r="CY12" i="3"/>
  <c r="CZ12" i="3"/>
  <c r="DA12" i="3"/>
  <c r="DB12" i="3"/>
  <c r="DC12" i="3"/>
  <c r="A13" i="3"/>
  <c r="Y13" i="3"/>
  <c r="CY13" i="3"/>
  <c r="CZ13" i="3"/>
  <c r="DA13" i="3"/>
  <c r="DB13" i="3"/>
  <c r="DC13" i="3"/>
  <c r="A14" i="3"/>
  <c r="Y14" i="3"/>
  <c r="CY14" i="3"/>
  <c r="CZ14" i="3"/>
  <c r="DA14" i="3"/>
  <c r="DB14" i="3"/>
  <c r="DC14" i="3"/>
  <c r="A15" i="3"/>
  <c r="Y15" i="3"/>
  <c r="CY15" i="3"/>
  <c r="CZ15" i="3"/>
  <c r="DA15" i="3"/>
  <c r="DB15" i="3"/>
  <c r="DC15" i="3"/>
  <c r="A16" i="3"/>
  <c r="Y16" i="3"/>
  <c r="CY16" i="3"/>
  <c r="CZ16" i="3"/>
  <c r="DA16" i="3"/>
  <c r="DB16" i="3"/>
  <c r="DC16" i="3"/>
  <c r="A17" i="3"/>
  <c r="Y17" i="3"/>
  <c r="CY17" i="3"/>
  <c r="CZ17" i="3"/>
  <c r="DA17" i="3"/>
  <c r="DB17" i="3"/>
  <c r="DC17" i="3"/>
  <c r="A18" i="3"/>
  <c r="Y18" i="3"/>
  <c r="CY18" i="3"/>
  <c r="CZ18" i="3"/>
  <c r="DA18" i="3"/>
  <c r="DB18" i="3"/>
  <c r="DC18" i="3"/>
  <c r="A19" i="3"/>
  <c r="Y19" i="3"/>
  <c r="CY19" i="3"/>
  <c r="CZ19" i="3"/>
  <c r="DA19" i="3"/>
  <c r="DB19" i="3"/>
  <c r="DC19" i="3"/>
  <c r="A20" i="3"/>
  <c r="Y20" i="3"/>
  <c r="CY20" i="3"/>
  <c r="CZ20" i="3"/>
  <c r="DA20" i="3"/>
  <c r="DB20" i="3"/>
  <c r="DC20" i="3"/>
  <c r="A21" i="3"/>
  <c r="Y21" i="3"/>
  <c r="CY21" i="3"/>
  <c r="CZ21" i="3"/>
  <c r="DA21" i="3"/>
  <c r="DB21" i="3"/>
  <c r="DC21" i="3"/>
  <c r="A22" i="3"/>
  <c r="Y22" i="3"/>
  <c r="CY22" i="3"/>
  <c r="CZ22" i="3"/>
  <c r="DA22" i="3"/>
  <c r="DB22" i="3"/>
  <c r="DC22" i="3"/>
  <c r="A23" i="3"/>
  <c r="Y23" i="3"/>
  <c r="CY23" i="3"/>
  <c r="CZ23" i="3"/>
  <c r="DA23" i="3"/>
  <c r="DB23" i="3"/>
  <c r="DC23" i="3"/>
  <c r="A24" i="3"/>
  <c r="Y24" i="3"/>
  <c r="CY24" i="3"/>
  <c r="CZ24" i="3"/>
  <c r="DA24" i="3"/>
  <c r="DB24" i="3"/>
  <c r="DC24" i="3"/>
  <c r="A25" i="3"/>
  <c r="Y25" i="3"/>
  <c r="CY25" i="3"/>
  <c r="CZ25" i="3"/>
  <c r="DA25" i="3"/>
  <c r="DB25" i="3"/>
  <c r="DC25" i="3"/>
  <c r="A26" i="3"/>
  <c r="Y26" i="3"/>
  <c r="CY26" i="3"/>
  <c r="CZ26" i="3"/>
  <c r="DA26" i="3"/>
  <c r="DB26" i="3"/>
  <c r="DC26" i="3"/>
  <c r="A27" i="3"/>
  <c r="Y27" i="3"/>
  <c r="CY27" i="3"/>
  <c r="CZ27" i="3"/>
  <c r="DA27" i="3"/>
  <c r="DB27" i="3"/>
  <c r="DC27" i="3"/>
  <c r="A28" i="3"/>
  <c r="Y28" i="3"/>
  <c r="CY28" i="3"/>
  <c r="CZ28" i="3"/>
  <c r="DA28" i="3"/>
  <c r="DB28" i="3"/>
  <c r="DC28" i="3"/>
  <c r="A29" i="3"/>
  <c r="Y29" i="3"/>
  <c r="CY29" i="3"/>
  <c r="CZ29" i="3"/>
  <c r="DA29" i="3"/>
  <c r="DB29" i="3"/>
  <c r="DC29" i="3"/>
  <c r="A30" i="3"/>
  <c r="Y30" i="3"/>
  <c r="CY30" i="3"/>
  <c r="CZ30" i="3"/>
  <c r="DA30" i="3"/>
  <c r="DB30" i="3"/>
  <c r="DC30" i="3"/>
  <c r="A31" i="3"/>
  <c r="Y31" i="3"/>
  <c r="CY31" i="3"/>
  <c r="CZ31" i="3"/>
  <c r="DA31" i="3"/>
  <c r="DB31" i="3"/>
  <c r="DC31" i="3"/>
  <c r="A32" i="3"/>
  <c r="Y32" i="3"/>
  <c r="CY32" i="3"/>
  <c r="CZ32" i="3"/>
  <c r="DA32" i="3"/>
  <c r="DB32" i="3"/>
  <c r="DC32" i="3"/>
  <c r="A33" i="3"/>
  <c r="Y33" i="3"/>
  <c r="CY33" i="3"/>
  <c r="CZ33" i="3"/>
  <c r="DA33" i="3"/>
  <c r="DB33" i="3"/>
  <c r="DC33" i="3"/>
  <c r="A34" i="3"/>
  <c r="Y34" i="3"/>
  <c r="CY34" i="3"/>
  <c r="CZ34" i="3"/>
  <c r="DA34" i="3"/>
  <c r="DB34" i="3"/>
  <c r="DC34" i="3"/>
  <c r="A35" i="3"/>
  <c r="Y35" i="3"/>
  <c r="CY35" i="3"/>
  <c r="CZ35" i="3"/>
  <c r="DA35" i="3"/>
  <c r="DB35" i="3"/>
  <c r="DC35" i="3"/>
  <c r="A36" i="3"/>
  <c r="Y36" i="3"/>
  <c r="CY36" i="3"/>
  <c r="CZ36" i="3"/>
  <c r="DA36" i="3"/>
  <c r="DB36" i="3"/>
  <c r="DC36" i="3"/>
  <c r="A37" i="3"/>
  <c r="Y37" i="3"/>
  <c r="CY37" i="3"/>
  <c r="CZ37" i="3"/>
  <c r="DA37" i="3"/>
  <c r="DB37" i="3"/>
  <c r="DC37" i="3"/>
  <c r="A38" i="3"/>
  <c r="Y38" i="3"/>
  <c r="CY38" i="3"/>
  <c r="CZ38" i="3"/>
  <c r="DA38" i="3"/>
  <c r="DB38" i="3"/>
  <c r="DC38" i="3"/>
  <c r="A39" i="3"/>
  <c r="Y39" i="3"/>
  <c r="CY39" i="3"/>
  <c r="CZ39" i="3"/>
  <c r="DA39" i="3"/>
  <c r="DB39" i="3"/>
  <c r="DC39" i="3"/>
  <c r="A40" i="3"/>
  <c r="Y40" i="3"/>
  <c r="CY40" i="3"/>
  <c r="CZ40" i="3"/>
  <c r="DA40" i="3"/>
  <c r="DB40" i="3"/>
  <c r="DC40" i="3"/>
  <c r="A41" i="3"/>
  <c r="Y41" i="3"/>
  <c r="CY41" i="3"/>
  <c r="CZ41" i="3"/>
  <c r="DA41" i="3"/>
  <c r="DB41" i="3"/>
  <c r="DC41" i="3"/>
  <c r="A42" i="3"/>
  <c r="Y42" i="3"/>
  <c r="CY42" i="3"/>
  <c r="CZ42" i="3"/>
  <c r="DA42" i="3"/>
  <c r="DB42" i="3"/>
  <c r="DC42" i="3"/>
  <c r="A43" i="3"/>
  <c r="Y43" i="3"/>
  <c r="CY43" i="3"/>
  <c r="CZ43" i="3"/>
  <c r="DA43" i="3"/>
  <c r="DB43" i="3"/>
  <c r="DC43" i="3"/>
  <c r="A44" i="3"/>
  <c r="Y44" i="3"/>
  <c r="CY44" i="3"/>
  <c r="CZ44" i="3"/>
  <c r="DA44" i="3"/>
  <c r="DB44" i="3"/>
  <c r="DC44" i="3"/>
  <c r="A45" i="3"/>
  <c r="Y45" i="3"/>
  <c r="CY45" i="3"/>
  <c r="CZ45" i="3"/>
  <c r="DA45" i="3"/>
  <c r="DB45" i="3"/>
  <c r="DC45" i="3"/>
  <c r="A46" i="3"/>
  <c r="Y46" i="3"/>
  <c r="CY46" i="3"/>
  <c r="CZ46" i="3"/>
  <c r="DA46" i="3"/>
  <c r="DB46" i="3"/>
  <c r="DC46" i="3"/>
  <c r="A47" i="3"/>
  <c r="Y47" i="3"/>
  <c r="CX47" i="3"/>
  <c r="CY47" i="3"/>
  <c r="CZ47" i="3"/>
  <c r="DA47" i="3"/>
  <c r="DB47" i="3"/>
  <c r="DC47" i="3"/>
  <c r="DF47" i="3"/>
  <c r="DG47" i="3"/>
  <c r="DH47" i="3"/>
  <c r="DI47" i="3"/>
  <c r="DJ47" i="3"/>
  <c r="A48" i="3"/>
  <c r="Y48" i="3"/>
  <c r="CX48" i="3"/>
  <c r="CY48" i="3"/>
  <c r="CZ48" i="3"/>
  <c r="DA48" i="3"/>
  <c r="DB48" i="3"/>
  <c r="DC48" i="3"/>
  <c r="DF48" i="3"/>
  <c r="DG48" i="3"/>
  <c r="DH48" i="3"/>
  <c r="DI48" i="3"/>
  <c r="DJ48" i="3"/>
  <c r="A49" i="3"/>
  <c r="Y49" i="3"/>
  <c r="CX49" i="3"/>
  <c r="CY49" i="3"/>
  <c r="CZ49" i="3"/>
  <c r="DA49" i="3"/>
  <c r="DB49" i="3"/>
  <c r="DC49" i="3"/>
  <c r="DF49" i="3"/>
  <c r="DG49" i="3"/>
  <c r="DH49" i="3"/>
  <c r="DI49" i="3"/>
  <c r="DJ49" i="3"/>
  <c r="A50" i="3"/>
  <c r="Y50" i="3"/>
  <c r="CX50" i="3"/>
  <c r="CY50" i="3"/>
  <c r="CZ50" i="3"/>
  <c r="DA50" i="3"/>
  <c r="DB50" i="3"/>
  <c r="DC50" i="3"/>
  <c r="DF50" i="3"/>
  <c r="DG50" i="3"/>
  <c r="DH50" i="3"/>
  <c r="DI50" i="3"/>
  <c r="DJ50" i="3"/>
  <c r="A51" i="3"/>
  <c r="Y51" i="3"/>
  <c r="CY51" i="3"/>
  <c r="CZ51" i="3"/>
  <c r="DA51" i="3"/>
  <c r="DB51" i="3"/>
  <c r="DC51" i="3"/>
  <c r="A52" i="3"/>
  <c r="Y52" i="3"/>
  <c r="CX52" i="3"/>
  <c r="CY52" i="3"/>
  <c r="CZ52" i="3"/>
  <c r="DA52" i="3"/>
  <c r="DB52" i="3"/>
  <c r="DC52" i="3"/>
  <c r="DF52" i="3"/>
  <c r="DG52" i="3"/>
  <c r="DH52" i="3"/>
  <c r="DI52" i="3"/>
  <c r="DJ52" i="3"/>
  <c r="A53" i="3"/>
  <c r="Y53" i="3"/>
  <c r="CY53" i="3"/>
  <c r="CZ53" i="3"/>
  <c r="DA53" i="3"/>
  <c r="DB53" i="3"/>
  <c r="DC53" i="3"/>
  <c r="A54" i="3"/>
  <c r="Y54" i="3"/>
  <c r="CY54" i="3"/>
  <c r="CZ54" i="3"/>
  <c r="DA54" i="3"/>
  <c r="DB54" i="3"/>
  <c r="DC54" i="3"/>
  <c r="A55" i="3"/>
  <c r="Y55" i="3"/>
  <c r="CY55" i="3"/>
  <c r="CZ55" i="3"/>
  <c r="DA55" i="3"/>
  <c r="DB55" i="3"/>
  <c r="DC55" i="3"/>
  <c r="A56" i="3"/>
  <c r="Y56" i="3"/>
  <c r="CY56" i="3"/>
  <c r="CZ56" i="3"/>
  <c r="DA56" i="3"/>
  <c r="DB56" i="3"/>
  <c r="DC56" i="3"/>
  <c r="A57" i="3"/>
  <c r="Y57" i="3"/>
  <c r="CX57" i="3"/>
  <c r="CY57" i="3"/>
  <c r="CZ57" i="3"/>
  <c r="DA57" i="3"/>
  <c r="DB57" i="3"/>
  <c r="DC57" i="3"/>
  <c r="DF57" i="3"/>
  <c r="DG57" i="3"/>
  <c r="DH57" i="3"/>
  <c r="DI57" i="3"/>
  <c r="DJ57" i="3"/>
  <c r="A58" i="3"/>
  <c r="Y58" i="3"/>
  <c r="CX58" i="3"/>
  <c r="CY58" i="3"/>
  <c r="CZ58" i="3"/>
  <c r="DA58" i="3"/>
  <c r="DB58" i="3"/>
  <c r="DC58" i="3"/>
  <c r="DF58" i="3"/>
  <c r="DG58" i="3"/>
  <c r="DH58" i="3"/>
  <c r="DI58" i="3"/>
  <c r="DJ58" i="3"/>
  <c r="A59" i="3"/>
  <c r="Y59" i="3"/>
  <c r="CX59" i="3"/>
  <c r="CY59" i="3"/>
  <c r="CZ59" i="3"/>
  <c r="DA59" i="3"/>
  <c r="DB59" i="3"/>
  <c r="DC59" i="3"/>
  <c r="DF59" i="3"/>
  <c r="DG59" i="3"/>
  <c r="DH59" i="3"/>
  <c r="DI59" i="3"/>
  <c r="DJ59" i="3"/>
  <c r="A60" i="3"/>
  <c r="Y60" i="3"/>
  <c r="CX60" i="3"/>
  <c r="CY60" i="3"/>
  <c r="CZ60" i="3"/>
  <c r="DA60" i="3"/>
  <c r="DB60" i="3"/>
  <c r="DC60" i="3"/>
  <c r="DF60" i="3"/>
  <c r="DG60" i="3"/>
  <c r="DH60" i="3"/>
  <c r="DI60" i="3"/>
  <c r="DJ60" i="3"/>
  <c r="A61" i="3"/>
  <c r="Y61" i="3"/>
  <c r="CX61" i="3"/>
  <c r="CY61" i="3"/>
  <c r="CZ61" i="3"/>
  <c r="DA61" i="3"/>
  <c r="DB61" i="3"/>
  <c r="DC61" i="3"/>
  <c r="DF61" i="3"/>
  <c r="DG61" i="3"/>
  <c r="DH61" i="3"/>
  <c r="DI61" i="3"/>
  <c r="DJ61" i="3"/>
  <c r="A62" i="3"/>
  <c r="Y62" i="3"/>
  <c r="CX62" i="3"/>
  <c r="CY62" i="3"/>
  <c r="CZ62" i="3"/>
  <c r="DA62" i="3"/>
  <c r="DB62" i="3"/>
  <c r="DC62" i="3"/>
  <c r="DF62" i="3"/>
  <c r="DG62" i="3"/>
  <c r="DH62" i="3"/>
  <c r="DI62" i="3"/>
  <c r="DJ62" i="3"/>
  <c r="A63" i="3"/>
  <c r="Y63" i="3"/>
  <c r="CY63" i="3"/>
  <c r="CZ63" i="3"/>
  <c r="DA63" i="3"/>
  <c r="DB63" i="3"/>
  <c r="DC63" i="3"/>
  <c r="A64" i="3"/>
  <c r="Y64" i="3"/>
  <c r="CX64" i="3"/>
  <c r="CY64" i="3"/>
  <c r="CZ64" i="3"/>
  <c r="DA64" i="3"/>
  <c r="DB64" i="3"/>
  <c r="DC64" i="3"/>
  <c r="DF64" i="3"/>
  <c r="DG64" i="3"/>
  <c r="DH64" i="3"/>
  <c r="DI64" i="3"/>
  <c r="DJ64" i="3"/>
  <c r="A65" i="3"/>
  <c r="Y65" i="3"/>
  <c r="CY65" i="3"/>
  <c r="CZ65" i="3"/>
  <c r="DA65" i="3"/>
  <c r="DB65" i="3"/>
  <c r="DC65" i="3"/>
  <c r="A66" i="3"/>
  <c r="Y66" i="3"/>
  <c r="CY66" i="3"/>
  <c r="CZ66" i="3"/>
  <c r="DA66" i="3"/>
  <c r="DB66" i="3"/>
  <c r="DC66" i="3"/>
  <c r="A67" i="3"/>
  <c r="Y67" i="3"/>
  <c r="CY67" i="3"/>
  <c r="CZ67" i="3"/>
  <c r="DA67" i="3"/>
  <c r="DB67" i="3"/>
  <c r="DC67" i="3"/>
  <c r="A68" i="3"/>
  <c r="Y68" i="3"/>
  <c r="CY68" i="3"/>
  <c r="CZ68" i="3"/>
  <c r="DA68" i="3"/>
  <c r="DB68" i="3"/>
  <c r="DC68" i="3"/>
  <c r="A69" i="3"/>
  <c r="Y69" i="3"/>
  <c r="CX69" i="3"/>
  <c r="CY69" i="3"/>
  <c r="CZ69" i="3"/>
  <c r="DA69" i="3"/>
  <c r="DB69" i="3"/>
  <c r="DC69" i="3"/>
  <c r="DF69" i="3"/>
  <c r="DG69" i="3"/>
  <c r="DH69" i="3"/>
  <c r="DI69" i="3"/>
  <c r="DJ69" i="3"/>
  <c r="A70" i="3"/>
  <c r="Y70" i="3"/>
  <c r="CY70" i="3"/>
  <c r="CZ70" i="3"/>
  <c r="DA70" i="3"/>
  <c r="DB70" i="3"/>
  <c r="DC70" i="3"/>
  <c r="A71" i="3"/>
  <c r="Y71" i="3"/>
  <c r="CY71" i="3"/>
  <c r="CZ71" i="3"/>
  <c r="DA71" i="3"/>
  <c r="DB71" i="3"/>
  <c r="DC71" i="3"/>
  <c r="A72" i="3"/>
  <c r="Y72" i="3"/>
  <c r="CY72" i="3"/>
  <c r="CZ72" i="3"/>
  <c r="DA72" i="3"/>
  <c r="DB72" i="3"/>
  <c r="DC72" i="3"/>
  <c r="A73" i="3"/>
  <c r="Y73" i="3"/>
  <c r="CX73" i="3"/>
  <c r="CY73" i="3"/>
  <c r="CZ73" i="3"/>
  <c r="DA73" i="3"/>
  <c r="DB73" i="3"/>
  <c r="DC73" i="3"/>
  <c r="DF73" i="3"/>
  <c r="DG73" i="3"/>
  <c r="DH73" i="3"/>
  <c r="DI73" i="3"/>
  <c r="DJ73" i="3"/>
  <c r="A74" i="3"/>
  <c r="Y74" i="3"/>
  <c r="CX74" i="3"/>
  <c r="CY74" i="3"/>
  <c r="CZ74" i="3"/>
  <c r="DA74" i="3"/>
  <c r="DB74" i="3"/>
  <c r="DC74" i="3"/>
  <c r="DF74" i="3"/>
  <c r="DG74" i="3"/>
  <c r="DH74" i="3"/>
  <c r="DI74" i="3"/>
  <c r="DJ74" i="3"/>
  <c r="A75" i="3"/>
  <c r="Y75" i="3"/>
  <c r="CX75" i="3"/>
  <c r="CY75" i="3"/>
  <c r="CZ75" i="3"/>
  <c r="DA75" i="3"/>
  <c r="DB75" i="3"/>
  <c r="DC75" i="3"/>
  <c r="DF75" i="3"/>
  <c r="DG75" i="3"/>
  <c r="DH75" i="3"/>
  <c r="DI75" i="3"/>
  <c r="DJ75" i="3"/>
  <c r="A76" i="3"/>
  <c r="Y76" i="3"/>
  <c r="CX76" i="3"/>
  <c r="CY76" i="3"/>
  <c r="CZ76" i="3"/>
  <c r="DA76" i="3"/>
  <c r="DB76" i="3"/>
  <c r="DC76" i="3"/>
  <c r="DF76" i="3"/>
  <c r="DG76" i="3"/>
  <c r="DH76" i="3"/>
  <c r="DI76" i="3"/>
  <c r="DJ76" i="3"/>
  <c r="A77" i="3"/>
  <c r="Y77" i="3"/>
  <c r="CX77" i="3"/>
  <c r="CY77" i="3"/>
  <c r="CZ77" i="3"/>
  <c r="DA77" i="3"/>
  <c r="DB77" i="3"/>
  <c r="DC77" i="3"/>
  <c r="DF77" i="3"/>
  <c r="DG77" i="3"/>
  <c r="DH77" i="3"/>
  <c r="DI77" i="3"/>
  <c r="DJ77" i="3"/>
  <c r="A78" i="3"/>
  <c r="Y78" i="3"/>
  <c r="CX78" i="3"/>
  <c r="CY78" i="3"/>
  <c r="CZ78" i="3"/>
  <c r="DA78" i="3"/>
  <c r="DB78" i="3"/>
  <c r="DC78" i="3"/>
  <c r="DF78" i="3"/>
  <c r="DG78" i="3"/>
  <c r="DH78" i="3"/>
  <c r="DI78" i="3"/>
  <c r="DJ78" i="3"/>
  <c r="A79" i="3"/>
  <c r="Y79" i="3"/>
  <c r="CX79" i="3"/>
  <c r="CY79" i="3"/>
  <c r="CZ79" i="3"/>
  <c r="DA79" i="3"/>
  <c r="DB79" i="3"/>
  <c r="DC79" i="3"/>
  <c r="DF79" i="3"/>
  <c r="DG79" i="3"/>
  <c r="DH79" i="3"/>
  <c r="DI79" i="3"/>
  <c r="DJ79" i="3"/>
  <c r="A80" i="3"/>
  <c r="Y80" i="3"/>
  <c r="CX80" i="3"/>
  <c r="CY80" i="3"/>
  <c r="CZ80" i="3"/>
  <c r="DA80" i="3"/>
  <c r="DB80" i="3"/>
  <c r="DC80" i="3"/>
  <c r="DF80" i="3"/>
  <c r="DG80" i="3"/>
  <c r="DH80" i="3"/>
  <c r="DI80" i="3"/>
  <c r="DJ80" i="3"/>
  <c r="A81" i="3"/>
  <c r="Y81" i="3"/>
  <c r="CX81" i="3"/>
  <c r="CY81" i="3"/>
  <c r="CZ81" i="3"/>
  <c r="DA81" i="3"/>
  <c r="DB81" i="3"/>
  <c r="DC81" i="3"/>
  <c r="DF81" i="3"/>
  <c r="DG81" i="3"/>
  <c r="DH81" i="3"/>
  <c r="DI81" i="3"/>
  <c r="DJ81" i="3"/>
  <c r="A82" i="3"/>
  <c r="Y82" i="3"/>
  <c r="CX82" i="3"/>
  <c r="CY82" i="3"/>
  <c r="CZ82" i="3"/>
  <c r="DA82" i="3"/>
  <c r="DB82" i="3"/>
  <c r="DC82" i="3"/>
  <c r="DF82" i="3"/>
  <c r="DG82" i="3"/>
  <c r="DH82" i="3"/>
  <c r="DI82" i="3"/>
  <c r="DJ82" i="3"/>
  <c r="A83" i="3"/>
  <c r="Y83" i="3"/>
  <c r="CX83" i="3"/>
  <c r="CY83" i="3"/>
  <c r="CZ83" i="3"/>
  <c r="DA83" i="3"/>
  <c r="DB83" i="3"/>
  <c r="DC83" i="3"/>
  <c r="DF83" i="3"/>
  <c r="DG83" i="3"/>
  <c r="DH83" i="3"/>
  <c r="DI83" i="3"/>
  <c r="DJ83" i="3"/>
  <c r="A84" i="3"/>
  <c r="Y84" i="3"/>
  <c r="CX84" i="3"/>
  <c r="CY84" i="3"/>
  <c r="CZ84" i="3"/>
  <c r="DA84" i="3"/>
  <c r="DB84" i="3"/>
  <c r="DC84" i="3"/>
  <c r="DF84" i="3"/>
  <c r="DG84" i="3"/>
  <c r="DH84" i="3"/>
  <c r="DI84" i="3"/>
  <c r="DJ84" i="3"/>
  <c r="A85" i="3"/>
  <c r="Y85" i="3"/>
  <c r="CX85" i="3"/>
  <c r="CY85" i="3"/>
  <c r="CZ85" i="3"/>
  <c r="DA85" i="3"/>
  <c r="DB85" i="3"/>
  <c r="DC85" i="3"/>
  <c r="DF85" i="3"/>
  <c r="DG85" i="3"/>
  <c r="DH85" i="3"/>
  <c r="DI85" i="3"/>
  <c r="DJ85" i="3"/>
  <c r="A86" i="3"/>
  <c r="Y86" i="3"/>
  <c r="CX86" i="3"/>
  <c r="CY86" i="3"/>
  <c r="CZ86" i="3"/>
  <c r="DA86" i="3"/>
  <c r="DB86" i="3"/>
  <c r="DC86" i="3"/>
  <c r="DF86" i="3"/>
  <c r="DG86" i="3"/>
  <c r="DH86" i="3"/>
  <c r="DI86" i="3"/>
  <c r="DJ86" i="3"/>
  <c r="A87" i="3"/>
  <c r="Y87" i="3"/>
  <c r="CX87" i="3"/>
  <c r="CY87" i="3"/>
  <c r="CZ87" i="3"/>
  <c r="DA87" i="3"/>
  <c r="DB87" i="3"/>
  <c r="DC87" i="3"/>
  <c r="DF87" i="3"/>
  <c r="DG87" i="3"/>
  <c r="DH87" i="3"/>
  <c r="DI87" i="3"/>
  <c r="DJ87" i="3"/>
  <c r="A88" i="3"/>
  <c r="Y88" i="3"/>
  <c r="CX88" i="3"/>
  <c r="CY88" i="3"/>
  <c r="CZ88" i="3"/>
  <c r="DA88" i="3"/>
  <c r="DB88" i="3"/>
  <c r="DC88" i="3"/>
  <c r="DF88" i="3"/>
  <c r="DG88" i="3"/>
  <c r="DH88" i="3"/>
  <c r="DI88" i="3"/>
  <c r="DJ88" i="3"/>
  <c r="A89" i="3"/>
  <c r="Y89" i="3"/>
  <c r="CX89" i="3"/>
  <c r="CY89" i="3"/>
  <c r="CZ89" i="3"/>
  <c r="DA89" i="3"/>
  <c r="DB89" i="3"/>
  <c r="DC89" i="3"/>
  <c r="DF89" i="3"/>
  <c r="DG89" i="3"/>
  <c r="DH89" i="3"/>
  <c r="DI89" i="3"/>
  <c r="DJ89" i="3"/>
  <c r="A90" i="3"/>
  <c r="Y90" i="3"/>
  <c r="CX90" i="3"/>
  <c r="CY90" i="3"/>
  <c r="CZ90" i="3"/>
  <c r="DA90" i="3"/>
  <c r="DB90" i="3"/>
  <c r="DC90" i="3"/>
  <c r="DF90" i="3"/>
  <c r="DG90" i="3"/>
  <c r="DH90" i="3"/>
  <c r="DI90" i="3"/>
  <c r="DJ90" i="3"/>
  <c r="A91" i="3"/>
  <c r="Y91" i="3"/>
  <c r="CX91" i="3"/>
  <c r="CY91" i="3"/>
  <c r="CZ91" i="3"/>
  <c r="DA91" i="3"/>
  <c r="DB91" i="3"/>
  <c r="DC91" i="3"/>
  <c r="DF91" i="3"/>
  <c r="DG91" i="3"/>
  <c r="DH91" i="3"/>
  <c r="DI91" i="3"/>
  <c r="DJ91" i="3"/>
  <c r="A92" i="3"/>
  <c r="Y92" i="3"/>
  <c r="CX92" i="3"/>
  <c r="CY92" i="3"/>
  <c r="CZ92" i="3"/>
  <c r="DA92" i="3"/>
  <c r="DB92" i="3"/>
  <c r="DC92" i="3"/>
  <c r="DF92" i="3"/>
  <c r="DG92" i="3"/>
  <c r="DH92" i="3"/>
  <c r="DI92" i="3"/>
  <c r="DJ92" i="3"/>
  <c r="A93" i="3"/>
  <c r="Y93" i="3"/>
  <c r="CX93" i="3"/>
  <c r="CY93" i="3"/>
  <c r="CZ93" i="3"/>
  <c r="DA93" i="3"/>
  <c r="DB93" i="3"/>
  <c r="DC93" i="3"/>
  <c r="DF93" i="3"/>
  <c r="DG93" i="3"/>
  <c r="DH93" i="3"/>
  <c r="DI93" i="3"/>
  <c r="DJ93" i="3"/>
  <c r="A94" i="3"/>
  <c r="Y94" i="3"/>
  <c r="CX94" i="3"/>
  <c r="CY94" i="3"/>
  <c r="CZ94" i="3"/>
  <c r="DA94" i="3"/>
  <c r="DB94" i="3"/>
  <c r="DC94" i="3"/>
  <c r="DF94" i="3"/>
  <c r="DG94" i="3"/>
  <c r="DH94" i="3"/>
  <c r="DI94" i="3"/>
  <c r="DJ94" i="3"/>
  <c r="A95" i="3"/>
  <c r="Y95" i="3"/>
  <c r="CX95" i="3"/>
  <c r="CY95" i="3"/>
  <c r="CZ95" i="3"/>
  <c r="DA95" i="3"/>
  <c r="DB95" i="3"/>
  <c r="DC95" i="3"/>
  <c r="DF95" i="3"/>
  <c r="DG95" i="3"/>
  <c r="DH95" i="3"/>
  <c r="DI95" i="3"/>
  <c r="DJ95" i="3"/>
  <c r="A96" i="3"/>
  <c r="Y96" i="3"/>
  <c r="CX96" i="3"/>
  <c r="CY96" i="3"/>
  <c r="CZ96" i="3"/>
  <c r="DA96" i="3"/>
  <c r="DB96" i="3"/>
  <c r="DC96" i="3"/>
  <c r="DF96" i="3"/>
  <c r="DG96" i="3"/>
  <c r="DH96" i="3"/>
  <c r="DI96" i="3"/>
  <c r="DJ96" i="3"/>
  <c r="A97" i="3"/>
  <c r="Y97" i="3"/>
  <c r="CX97" i="3"/>
  <c r="CY97" i="3"/>
  <c r="CZ97" i="3"/>
  <c r="DA97" i="3"/>
  <c r="DB97" i="3"/>
  <c r="DC97" i="3"/>
  <c r="DF97" i="3"/>
  <c r="DG97" i="3"/>
  <c r="DH97" i="3"/>
  <c r="DI97" i="3"/>
  <c r="DJ97" i="3"/>
  <c r="A98" i="3"/>
  <c r="Y98" i="3"/>
  <c r="CY98" i="3"/>
  <c r="CZ98" i="3"/>
  <c r="DA98" i="3"/>
  <c r="DB98" i="3"/>
  <c r="DC98" i="3"/>
  <c r="A99" i="3"/>
  <c r="Y99" i="3"/>
  <c r="CY99" i="3"/>
  <c r="CZ99" i="3"/>
  <c r="DA99" i="3"/>
  <c r="DB99" i="3"/>
  <c r="DC99" i="3"/>
  <c r="A100" i="3"/>
  <c r="Y100" i="3"/>
  <c r="CY100" i="3"/>
  <c r="CZ100" i="3"/>
  <c r="DA100" i="3"/>
  <c r="DB100" i="3"/>
  <c r="DC100" i="3"/>
  <c r="A101" i="3"/>
  <c r="Y101" i="3"/>
  <c r="CY101" i="3"/>
  <c r="CZ101" i="3"/>
  <c r="DA101" i="3"/>
  <c r="DB101" i="3"/>
  <c r="DC101" i="3"/>
  <c r="A102" i="3"/>
  <c r="Y102" i="3"/>
  <c r="CY102" i="3"/>
  <c r="CZ102" i="3"/>
  <c r="DA102" i="3"/>
  <c r="DB102" i="3"/>
  <c r="DC102" i="3"/>
  <c r="A103" i="3"/>
  <c r="Y103" i="3"/>
  <c r="CY103" i="3"/>
  <c r="CZ103" i="3"/>
  <c r="DA103" i="3"/>
  <c r="DB103" i="3"/>
  <c r="DC103" i="3"/>
  <c r="A104" i="3"/>
  <c r="Y104" i="3"/>
  <c r="CY104" i="3"/>
  <c r="CZ104" i="3"/>
  <c r="DA104" i="3"/>
  <c r="DB104" i="3"/>
  <c r="DC104" i="3"/>
  <c r="A105" i="3"/>
  <c r="Y105" i="3"/>
  <c r="CY105" i="3"/>
  <c r="CZ105" i="3"/>
  <c r="DA105" i="3"/>
  <c r="DB105" i="3"/>
  <c r="DC105" i="3"/>
  <c r="A106" i="3"/>
  <c r="Y106" i="3"/>
  <c r="CY106" i="3"/>
  <c r="CZ106" i="3"/>
  <c r="DA106" i="3"/>
  <c r="DB106" i="3"/>
  <c r="DC106" i="3"/>
  <c r="A107" i="3"/>
  <c r="Y107" i="3"/>
  <c r="CY107" i="3"/>
  <c r="CZ107" i="3"/>
  <c r="DA107" i="3"/>
  <c r="DB107" i="3"/>
  <c r="DC107" i="3"/>
  <c r="A108" i="3"/>
  <c r="Y108" i="3"/>
  <c r="CY108" i="3"/>
  <c r="CZ108" i="3"/>
  <c r="DA108" i="3"/>
  <c r="DB108" i="3"/>
  <c r="DC108" i="3"/>
  <c r="A109" i="3"/>
  <c r="Y109" i="3"/>
  <c r="CY109" i="3"/>
  <c r="CZ109" i="3"/>
  <c r="DA109" i="3"/>
  <c r="DB109" i="3"/>
  <c r="DC109" i="3"/>
  <c r="A110" i="3"/>
  <c r="Y110" i="3"/>
  <c r="CY110" i="3"/>
  <c r="CZ110" i="3"/>
  <c r="DA110" i="3"/>
  <c r="DB110" i="3"/>
  <c r="DC110" i="3"/>
  <c r="A111" i="3"/>
  <c r="Y111" i="3"/>
  <c r="CY111" i="3"/>
  <c r="CZ111" i="3"/>
  <c r="DA111" i="3"/>
  <c r="DB111" i="3"/>
  <c r="DC111" i="3"/>
  <c r="A112" i="3"/>
  <c r="Y112" i="3"/>
  <c r="CY112" i="3"/>
  <c r="CZ112" i="3"/>
  <c r="DA112" i="3"/>
  <c r="DB112" i="3"/>
  <c r="DC112" i="3"/>
  <c r="A113" i="3"/>
  <c r="Y113" i="3"/>
  <c r="CY113" i="3"/>
  <c r="CZ113" i="3"/>
  <c r="DA113" i="3"/>
  <c r="DB113" i="3"/>
  <c r="DC113" i="3"/>
  <c r="A114" i="3"/>
  <c r="Y114" i="3"/>
  <c r="CY114" i="3"/>
  <c r="CZ114" i="3"/>
  <c r="DA114" i="3"/>
  <c r="DB114" i="3"/>
  <c r="DC114" i="3"/>
  <c r="A115" i="3"/>
  <c r="Y115" i="3"/>
  <c r="CY115" i="3"/>
  <c r="CZ115" i="3"/>
  <c r="DA115" i="3"/>
  <c r="DB115" i="3"/>
  <c r="DC115" i="3"/>
  <c r="A116" i="3"/>
  <c r="Y116" i="3"/>
  <c r="CY116" i="3"/>
  <c r="CZ116" i="3"/>
  <c r="DA116" i="3"/>
  <c r="DB116" i="3"/>
  <c r="DC116" i="3"/>
  <c r="A117" i="3"/>
  <c r="Y117" i="3"/>
  <c r="CY117" i="3"/>
  <c r="CZ117" i="3"/>
  <c r="DA117" i="3"/>
  <c r="DB117" i="3"/>
  <c r="DC117" i="3"/>
  <c r="A118" i="3"/>
  <c r="Y118" i="3"/>
  <c r="CY118" i="3"/>
  <c r="CZ118" i="3"/>
  <c r="DA118" i="3"/>
  <c r="DB118" i="3"/>
  <c r="DC118" i="3"/>
  <c r="A119" i="3"/>
  <c r="Y119" i="3"/>
  <c r="CY119" i="3"/>
  <c r="CZ119" i="3"/>
  <c r="DA119" i="3"/>
  <c r="DB119" i="3"/>
  <c r="DC119" i="3"/>
  <c r="A120" i="3"/>
  <c r="Y120" i="3"/>
  <c r="CY120" i="3"/>
  <c r="CZ120" i="3"/>
  <c r="DA120" i="3"/>
  <c r="DB120" i="3"/>
  <c r="DC120" i="3"/>
  <c r="A121" i="3"/>
  <c r="Y121" i="3"/>
  <c r="CY121" i="3"/>
  <c r="CZ121" i="3"/>
  <c r="DA121" i="3"/>
  <c r="DB121" i="3"/>
  <c r="DC121" i="3"/>
  <c r="A122" i="3"/>
  <c r="Y122" i="3"/>
  <c r="CY122" i="3"/>
  <c r="CZ122" i="3"/>
  <c r="DA122" i="3"/>
  <c r="DB122" i="3"/>
  <c r="DC122" i="3"/>
  <c r="A123" i="3"/>
  <c r="Y123" i="3"/>
  <c r="CY123" i="3"/>
  <c r="CZ123" i="3"/>
  <c r="DA123" i="3"/>
  <c r="DB123" i="3"/>
  <c r="DC123" i="3"/>
  <c r="A124" i="3"/>
  <c r="Y124" i="3"/>
  <c r="CY124" i="3"/>
  <c r="CZ124" i="3"/>
  <c r="DA124" i="3"/>
  <c r="DB124" i="3"/>
  <c r="DC124" i="3"/>
  <c r="A125" i="3"/>
  <c r="Y125" i="3"/>
  <c r="CY125" i="3"/>
  <c r="CZ125" i="3"/>
  <c r="DA125" i="3"/>
  <c r="DB125" i="3"/>
  <c r="DC125" i="3"/>
  <c r="A126" i="3"/>
  <c r="Y126" i="3"/>
  <c r="CY126" i="3"/>
  <c r="CZ126" i="3"/>
  <c r="DA126" i="3"/>
  <c r="DB126" i="3"/>
  <c r="DC126" i="3"/>
  <c r="A127" i="3"/>
  <c r="Y127" i="3"/>
  <c r="CY127" i="3"/>
  <c r="CZ127" i="3"/>
  <c r="DA127" i="3"/>
  <c r="DB127" i="3"/>
  <c r="DC127" i="3"/>
  <c r="A128" i="3"/>
  <c r="Y128" i="3"/>
  <c r="CY128" i="3"/>
  <c r="CZ128" i="3"/>
  <c r="DA128" i="3"/>
  <c r="DB128" i="3"/>
  <c r="DC128" i="3"/>
  <c r="A129" i="3"/>
  <c r="Y129" i="3"/>
  <c r="CY129" i="3"/>
  <c r="CZ129" i="3"/>
  <c r="DA129" i="3"/>
  <c r="DB129" i="3"/>
  <c r="DC129" i="3"/>
  <c r="A130" i="3"/>
  <c r="Y130" i="3"/>
  <c r="CY130" i="3"/>
  <c r="CZ130" i="3"/>
  <c r="DA130" i="3"/>
  <c r="DB130" i="3"/>
  <c r="DC130" i="3"/>
  <c r="A131" i="3"/>
  <c r="Y131" i="3"/>
  <c r="CY131" i="3"/>
  <c r="CZ131" i="3"/>
  <c r="DA131" i="3"/>
  <c r="DB131" i="3"/>
  <c r="DC131" i="3"/>
  <c r="A132" i="3"/>
  <c r="Y132" i="3"/>
  <c r="CY132" i="3"/>
  <c r="CZ132" i="3"/>
  <c r="DA132" i="3"/>
  <c r="DB132" i="3"/>
  <c r="DC132" i="3"/>
  <c r="A133" i="3"/>
  <c r="Y133" i="3"/>
  <c r="CY133" i="3"/>
  <c r="CZ133" i="3"/>
  <c r="DA133" i="3"/>
  <c r="DB133" i="3"/>
  <c r="DC133" i="3"/>
  <c r="A134" i="3"/>
  <c r="Y134" i="3"/>
  <c r="CY134" i="3"/>
  <c r="CZ134" i="3"/>
  <c r="DA134" i="3"/>
  <c r="DB134" i="3"/>
  <c r="DC134" i="3"/>
  <c r="A135" i="3"/>
  <c r="Y135" i="3"/>
  <c r="CY135" i="3"/>
  <c r="CZ135" i="3"/>
  <c r="DA135" i="3"/>
  <c r="DB135" i="3"/>
  <c r="DC135" i="3"/>
  <c r="A136" i="3"/>
  <c r="Y136" i="3"/>
  <c r="CY136" i="3"/>
  <c r="CZ136" i="3"/>
  <c r="DA136" i="3"/>
  <c r="DB136" i="3"/>
  <c r="DC136" i="3"/>
  <c r="A137" i="3"/>
  <c r="Y137" i="3"/>
  <c r="CY137" i="3"/>
  <c r="CZ137" i="3"/>
  <c r="DA137" i="3"/>
  <c r="DB137" i="3"/>
  <c r="DC137" i="3"/>
  <c r="A138" i="3"/>
  <c r="Y138" i="3"/>
  <c r="CY138" i="3"/>
  <c r="CZ138" i="3"/>
  <c r="DA138" i="3"/>
  <c r="DB138" i="3"/>
  <c r="DC138" i="3"/>
  <c r="A139" i="3"/>
  <c r="Y139" i="3"/>
  <c r="CY139" i="3"/>
  <c r="CZ139" i="3"/>
  <c r="DA139" i="3"/>
  <c r="DB139" i="3"/>
  <c r="DC139" i="3"/>
  <c r="A140" i="3"/>
  <c r="Y140" i="3"/>
  <c r="CY140" i="3"/>
  <c r="CZ140" i="3"/>
  <c r="DA140" i="3"/>
  <c r="DB140" i="3"/>
  <c r="DC140" i="3"/>
  <c r="A141" i="3"/>
  <c r="Y141" i="3"/>
  <c r="CY141" i="3"/>
  <c r="CZ141" i="3"/>
  <c r="DA141" i="3"/>
  <c r="DB141" i="3"/>
  <c r="DC141" i="3"/>
  <c r="A142" i="3"/>
  <c r="Y142" i="3"/>
  <c r="CY142" i="3"/>
  <c r="CZ142" i="3"/>
  <c r="DA142" i="3"/>
  <c r="DB142" i="3"/>
  <c r="DC142" i="3"/>
  <c r="A143" i="3"/>
  <c r="Y143" i="3"/>
  <c r="CX143" i="3"/>
  <c r="CY143" i="3"/>
  <c r="CZ143" i="3"/>
  <c r="DA143" i="3"/>
  <c r="DB143" i="3"/>
  <c r="DC143" i="3"/>
  <c r="DF143" i="3"/>
  <c r="DG143" i="3"/>
  <c r="DH143" i="3"/>
  <c r="DI143" i="3"/>
  <c r="DJ143" i="3"/>
  <c r="A144" i="3"/>
  <c r="Y144" i="3"/>
  <c r="CX144" i="3"/>
  <c r="CY144" i="3"/>
  <c r="CZ144" i="3"/>
  <c r="DA144" i="3"/>
  <c r="DB144" i="3"/>
  <c r="DC144" i="3"/>
  <c r="DF144" i="3"/>
  <c r="DG144" i="3"/>
  <c r="DH144" i="3"/>
  <c r="DI144" i="3"/>
  <c r="DJ144" i="3"/>
  <c r="A145" i="3"/>
  <c r="Y145" i="3"/>
  <c r="CX145" i="3"/>
  <c r="CY145" i="3"/>
  <c r="CZ145" i="3"/>
  <c r="DA145" i="3"/>
  <c r="DB145" i="3"/>
  <c r="DC145" i="3"/>
  <c r="DF145" i="3"/>
  <c r="DG145" i="3"/>
  <c r="DH145" i="3"/>
  <c r="DI145" i="3"/>
  <c r="DJ145" i="3"/>
  <c r="A146" i="3"/>
  <c r="Y146" i="3"/>
  <c r="CX146" i="3"/>
  <c r="CY146" i="3"/>
  <c r="CZ146" i="3"/>
  <c r="DA146" i="3"/>
  <c r="DB146" i="3"/>
  <c r="DC146" i="3"/>
  <c r="DF146" i="3"/>
  <c r="DG146" i="3"/>
  <c r="DH146" i="3"/>
  <c r="DI146" i="3"/>
  <c r="DJ146" i="3"/>
  <c r="A147" i="3"/>
  <c r="Y147" i="3"/>
  <c r="CY147" i="3"/>
  <c r="CZ147" i="3"/>
  <c r="DA147" i="3"/>
  <c r="DB147" i="3"/>
  <c r="DC147" i="3"/>
  <c r="A148" i="3"/>
  <c r="Y148" i="3"/>
  <c r="CX148" i="3"/>
  <c r="CY148" i="3"/>
  <c r="CZ148" i="3"/>
  <c r="DA148" i="3"/>
  <c r="DB148" i="3"/>
  <c r="DC148" i="3"/>
  <c r="DF148" i="3"/>
  <c r="DG148" i="3"/>
  <c r="DH148" i="3"/>
  <c r="DI148" i="3"/>
  <c r="DJ148" i="3"/>
  <c r="A149" i="3"/>
  <c r="Y149" i="3"/>
  <c r="CY149" i="3"/>
  <c r="CZ149" i="3"/>
  <c r="DA149" i="3"/>
  <c r="DB149" i="3"/>
  <c r="DC149" i="3"/>
  <c r="A150" i="3"/>
  <c r="Y150" i="3"/>
  <c r="CY150" i="3"/>
  <c r="CZ150" i="3"/>
  <c r="DA150" i="3"/>
  <c r="DB150" i="3"/>
  <c r="DC150" i="3"/>
  <c r="A151" i="3"/>
  <c r="Y151" i="3"/>
  <c r="CY151" i="3"/>
  <c r="CZ151" i="3"/>
  <c r="DA151" i="3"/>
  <c r="DB151" i="3"/>
  <c r="DC151" i="3"/>
  <c r="A152" i="3"/>
  <c r="Y152" i="3"/>
  <c r="CY152" i="3"/>
  <c r="CZ152" i="3"/>
  <c r="DA152" i="3"/>
  <c r="DB152" i="3"/>
  <c r="DC152" i="3"/>
  <c r="A153" i="3"/>
  <c r="Y153" i="3"/>
  <c r="CX153" i="3"/>
  <c r="CY153" i="3"/>
  <c r="CZ153" i="3"/>
  <c r="DA153" i="3"/>
  <c r="DB153" i="3"/>
  <c r="DC153" i="3"/>
  <c r="DF153" i="3"/>
  <c r="DG153" i="3"/>
  <c r="DH153" i="3"/>
  <c r="DI153" i="3"/>
  <c r="DJ153" i="3"/>
  <c r="A154" i="3"/>
  <c r="Y154" i="3"/>
  <c r="CX154" i="3"/>
  <c r="CY154" i="3"/>
  <c r="CZ154" i="3"/>
  <c r="DA154" i="3"/>
  <c r="DB154" i="3"/>
  <c r="DC154" i="3"/>
  <c r="DF154" i="3"/>
  <c r="DG154" i="3"/>
  <c r="DH154" i="3"/>
  <c r="DI154" i="3"/>
  <c r="DJ154" i="3"/>
  <c r="A155" i="3"/>
  <c r="Y155" i="3"/>
  <c r="CX155" i="3"/>
  <c r="CY155" i="3"/>
  <c r="CZ155" i="3"/>
  <c r="DA155" i="3"/>
  <c r="DB155" i="3"/>
  <c r="DC155" i="3"/>
  <c r="DF155" i="3"/>
  <c r="DG155" i="3"/>
  <c r="DH155" i="3"/>
  <c r="DI155" i="3"/>
  <c r="DJ155" i="3"/>
  <c r="A156" i="3"/>
  <c r="Y156" i="3"/>
  <c r="CX156" i="3"/>
  <c r="CY156" i="3"/>
  <c r="CZ156" i="3"/>
  <c r="DA156" i="3"/>
  <c r="DB156" i="3"/>
  <c r="DC156" i="3"/>
  <c r="DF156" i="3"/>
  <c r="DG156" i="3"/>
  <c r="DH156" i="3"/>
  <c r="DI156" i="3"/>
  <c r="DJ156" i="3"/>
  <c r="A157" i="3"/>
  <c r="Y157" i="3"/>
  <c r="CX157" i="3"/>
  <c r="CY157" i="3"/>
  <c r="CZ157" i="3"/>
  <c r="DA157" i="3"/>
  <c r="DB157" i="3"/>
  <c r="DC157" i="3"/>
  <c r="DF157" i="3"/>
  <c r="DG157" i="3"/>
  <c r="DH157" i="3"/>
  <c r="DI157" i="3"/>
  <c r="DJ157" i="3"/>
  <c r="A158" i="3"/>
  <c r="Y158" i="3"/>
  <c r="CX158" i="3"/>
  <c r="CY158" i="3"/>
  <c r="CZ158" i="3"/>
  <c r="DA158" i="3"/>
  <c r="DB158" i="3"/>
  <c r="DC158" i="3"/>
  <c r="DF158" i="3"/>
  <c r="DG158" i="3"/>
  <c r="DH158" i="3"/>
  <c r="DI158" i="3"/>
  <c r="DJ158" i="3"/>
  <c r="A159" i="3"/>
  <c r="Y159" i="3"/>
  <c r="CY159" i="3"/>
  <c r="CZ159" i="3"/>
  <c r="DA159" i="3"/>
  <c r="DB159" i="3"/>
  <c r="DC159" i="3"/>
  <c r="A160" i="3"/>
  <c r="Y160" i="3"/>
  <c r="CX160" i="3"/>
  <c r="CY160" i="3"/>
  <c r="CZ160" i="3"/>
  <c r="DA160" i="3"/>
  <c r="DB160" i="3"/>
  <c r="DC160" i="3"/>
  <c r="DF160" i="3"/>
  <c r="DG160" i="3"/>
  <c r="DH160" i="3"/>
  <c r="DI160" i="3"/>
  <c r="DJ160" i="3"/>
  <c r="A161" i="3"/>
  <c r="Y161" i="3"/>
  <c r="CY161" i="3"/>
  <c r="CZ161" i="3"/>
  <c r="DA161" i="3"/>
  <c r="DB161" i="3"/>
  <c r="DC161" i="3"/>
  <c r="A162" i="3"/>
  <c r="Y162" i="3"/>
  <c r="CY162" i="3"/>
  <c r="CZ162" i="3"/>
  <c r="DA162" i="3"/>
  <c r="DB162" i="3"/>
  <c r="DC162" i="3"/>
  <c r="A163" i="3"/>
  <c r="Y163" i="3"/>
  <c r="CY163" i="3"/>
  <c r="CZ163" i="3"/>
  <c r="DA163" i="3"/>
  <c r="DB163" i="3"/>
  <c r="DC163" i="3"/>
  <c r="A164" i="3"/>
  <c r="Y164" i="3"/>
  <c r="CY164" i="3"/>
  <c r="CZ164" i="3"/>
  <c r="DA164" i="3"/>
  <c r="DB164" i="3"/>
  <c r="DC164" i="3"/>
  <c r="A165" i="3"/>
  <c r="Y165" i="3"/>
  <c r="CX165" i="3"/>
  <c r="CY165" i="3"/>
  <c r="CZ165" i="3"/>
  <c r="DA165" i="3"/>
  <c r="DB165" i="3"/>
  <c r="DC165" i="3"/>
  <c r="DF165" i="3"/>
  <c r="DG165" i="3"/>
  <c r="DH165" i="3"/>
  <c r="DI165" i="3"/>
  <c r="DJ165" i="3"/>
  <c r="A166" i="3"/>
  <c r="Y166" i="3"/>
  <c r="CY166" i="3"/>
  <c r="CZ166" i="3"/>
  <c r="DA166" i="3"/>
  <c r="DB166" i="3"/>
  <c r="DC166" i="3"/>
  <c r="A167" i="3"/>
  <c r="Y167" i="3"/>
  <c r="CY167" i="3"/>
  <c r="CZ167" i="3"/>
  <c r="DA167" i="3"/>
  <c r="DB167" i="3"/>
  <c r="DC167" i="3"/>
  <c r="A168" i="3"/>
  <c r="Y168" i="3"/>
  <c r="CY168" i="3"/>
  <c r="CZ168" i="3"/>
  <c r="DA168" i="3"/>
  <c r="DB168" i="3"/>
  <c r="DC168" i="3"/>
  <c r="A169" i="3"/>
  <c r="Y169" i="3"/>
  <c r="CX169" i="3"/>
  <c r="CY169" i="3"/>
  <c r="CZ169" i="3"/>
  <c r="DA169" i="3"/>
  <c r="DB169" i="3"/>
  <c r="DC169" i="3"/>
  <c r="DF169" i="3"/>
  <c r="DG169" i="3"/>
  <c r="DH169" i="3"/>
  <c r="DI169" i="3"/>
  <c r="DJ169" i="3"/>
  <c r="A170" i="3"/>
  <c r="Y170" i="3"/>
  <c r="CX170" i="3"/>
  <c r="CY170" i="3"/>
  <c r="CZ170" i="3"/>
  <c r="DA170" i="3"/>
  <c r="DB170" i="3"/>
  <c r="DC170" i="3"/>
  <c r="DF170" i="3"/>
  <c r="DG170" i="3"/>
  <c r="DH170" i="3"/>
  <c r="DI170" i="3"/>
  <c r="DJ170" i="3"/>
  <c r="A171" i="3"/>
  <c r="Y171" i="3"/>
  <c r="CX171" i="3"/>
  <c r="CY171" i="3"/>
  <c r="CZ171" i="3"/>
  <c r="DA171" i="3"/>
  <c r="DB171" i="3"/>
  <c r="DC171" i="3"/>
  <c r="DF171" i="3"/>
  <c r="DG171" i="3"/>
  <c r="DH171" i="3"/>
  <c r="DI171" i="3"/>
  <c r="DJ171" i="3"/>
  <c r="A172" i="3"/>
  <c r="Y172" i="3"/>
  <c r="CX172" i="3"/>
  <c r="CY172" i="3"/>
  <c r="CZ172" i="3"/>
  <c r="DA172" i="3"/>
  <c r="DB172" i="3"/>
  <c r="DC172" i="3"/>
  <c r="DF172" i="3"/>
  <c r="DG172" i="3"/>
  <c r="DH172" i="3"/>
  <c r="DI172" i="3"/>
  <c r="DJ172" i="3"/>
  <c r="A173" i="3"/>
  <c r="Y173" i="3"/>
  <c r="CX173" i="3"/>
  <c r="CY173" i="3"/>
  <c r="CZ173" i="3"/>
  <c r="DA173" i="3"/>
  <c r="DB173" i="3"/>
  <c r="DC173" i="3"/>
  <c r="DF173" i="3"/>
  <c r="DG173" i="3"/>
  <c r="DH173" i="3"/>
  <c r="DI173" i="3"/>
  <c r="DJ173" i="3"/>
  <c r="A174" i="3"/>
  <c r="Y174" i="3"/>
  <c r="CX174" i="3"/>
  <c r="CY174" i="3"/>
  <c r="CZ174" i="3"/>
  <c r="DA174" i="3"/>
  <c r="DB174" i="3"/>
  <c r="DC174" i="3"/>
  <c r="DF174" i="3"/>
  <c r="DG174" i="3"/>
  <c r="DH174" i="3"/>
  <c r="DI174" i="3"/>
  <c r="DJ174" i="3"/>
  <c r="A175" i="3"/>
  <c r="Y175" i="3"/>
  <c r="CX175" i="3"/>
  <c r="CY175" i="3"/>
  <c r="CZ175" i="3"/>
  <c r="DA175" i="3"/>
  <c r="DB175" i="3"/>
  <c r="DC175" i="3"/>
  <c r="DF175" i="3"/>
  <c r="DG175" i="3"/>
  <c r="DH175" i="3"/>
  <c r="DI175" i="3"/>
  <c r="DJ175" i="3"/>
  <c r="A176" i="3"/>
  <c r="Y176" i="3"/>
  <c r="CX176" i="3"/>
  <c r="CY176" i="3"/>
  <c r="CZ176" i="3"/>
  <c r="DA176" i="3"/>
  <c r="DB176" i="3"/>
  <c r="DC176" i="3"/>
  <c r="DF176" i="3"/>
  <c r="DG176" i="3"/>
  <c r="DH176" i="3"/>
  <c r="DI176" i="3"/>
  <c r="DJ176" i="3"/>
  <c r="A177" i="3"/>
  <c r="Y177" i="3"/>
  <c r="CX177" i="3"/>
  <c r="CY177" i="3"/>
  <c r="CZ177" i="3"/>
  <c r="DA177" i="3"/>
  <c r="DB177" i="3"/>
  <c r="DC177" i="3"/>
  <c r="DF177" i="3"/>
  <c r="DG177" i="3"/>
  <c r="DH177" i="3"/>
  <c r="DI177" i="3"/>
  <c r="DJ177" i="3"/>
  <c r="A178" i="3"/>
  <c r="Y178" i="3"/>
  <c r="CX178" i="3"/>
  <c r="CY178" i="3"/>
  <c r="CZ178" i="3"/>
  <c r="DA178" i="3"/>
  <c r="DB178" i="3"/>
  <c r="DC178" i="3"/>
  <c r="DF178" i="3"/>
  <c r="DG178" i="3"/>
  <c r="DH178" i="3"/>
  <c r="DI178" i="3"/>
  <c r="DJ178" i="3"/>
  <c r="A179" i="3"/>
  <c r="Y179" i="3"/>
  <c r="CX179" i="3"/>
  <c r="CY179" i="3"/>
  <c r="CZ179" i="3"/>
  <c r="DA179" i="3"/>
  <c r="DB179" i="3"/>
  <c r="DC179" i="3"/>
  <c r="DF179" i="3"/>
  <c r="DG179" i="3"/>
  <c r="DH179" i="3"/>
  <c r="DI179" i="3"/>
  <c r="DJ179" i="3"/>
  <c r="A180" i="3"/>
  <c r="Y180" i="3"/>
  <c r="CX180" i="3"/>
  <c r="CY180" i="3"/>
  <c r="CZ180" i="3"/>
  <c r="DA180" i="3"/>
  <c r="DB180" i="3"/>
  <c r="DC180" i="3"/>
  <c r="DF180" i="3"/>
  <c r="DG180" i="3"/>
  <c r="DH180" i="3"/>
  <c r="DI180" i="3"/>
  <c r="DJ180" i="3"/>
  <c r="A181" i="3"/>
  <c r="Y181" i="3"/>
  <c r="CX181" i="3"/>
  <c r="CY181" i="3"/>
  <c r="CZ181" i="3"/>
  <c r="DA181" i="3"/>
  <c r="DB181" i="3"/>
  <c r="DC181" i="3"/>
  <c r="DF181" i="3"/>
  <c r="DG181" i="3"/>
  <c r="DH181" i="3"/>
  <c r="DI181" i="3"/>
  <c r="DJ181" i="3"/>
  <c r="A182" i="3"/>
  <c r="Y182" i="3"/>
  <c r="CX182" i="3"/>
  <c r="CY182" i="3"/>
  <c r="CZ182" i="3"/>
  <c r="DA182" i="3"/>
  <c r="DB182" i="3"/>
  <c r="DC182" i="3"/>
  <c r="DF182" i="3"/>
  <c r="DG182" i="3"/>
  <c r="DH182" i="3"/>
  <c r="DI182" i="3"/>
  <c r="DJ182" i="3"/>
  <c r="A183" i="3"/>
  <c r="Y183" i="3"/>
  <c r="CX183" i="3"/>
  <c r="CY183" i="3"/>
  <c r="CZ183" i="3"/>
  <c r="DA183" i="3"/>
  <c r="DB183" i="3"/>
  <c r="DC183" i="3"/>
  <c r="DF183" i="3"/>
  <c r="DG183" i="3"/>
  <c r="DH183" i="3"/>
  <c r="DI183" i="3"/>
  <c r="DJ183" i="3"/>
  <c r="A184" i="3"/>
  <c r="Y184" i="3"/>
  <c r="CX184" i="3"/>
  <c r="CY184" i="3"/>
  <c r="CZ184" i="3"/>
  <c r="DA184" i="3"/>
  <c r="DB184" i="3"/>
  <c r="DC184" i="3"/>
  <c r="DF184" i="3"/>
  <c r="DG184" i="3"/>
  <c r="DH184" i="3"/>
  <c r="DI184" i="3"/>
  <c r="DJ184" i="3"/>
  <c r="A185" i="3"/>
  <c r="Y185" i="3"/>
  <c r="CX185" i="3"/>
  <c r="CY185" i="3"/>
  <c r="CZ185" i="3"/>
  <c r="DA185" i="3"/>
  <c r="DB185" i="3"/>
  <c r="DC185" i="3"/>
  <c r="DF185" i="3"/>
  <c r="DG185" i="3"/>
  <c r="DH185" i="3"/>
  <c r="DI185" i="3"/>
  <c r="DJ185" i="3"/>
  <c r="A186" i="3"/>
  <c r="Y186" i="3"/>
  <c r="CX186" i="3"/>
  <c r="CY186" i="3"/>
  <c r="CZ186" i="3"/>
  <c r="DA186" i="3"/>
  <c r="DB186" i="3"/>
  <c r="DC186" i="3"/>
  <c r="DF186" i="3"/>
  <c r="DG186" i="3"/>
  <c r="DH186" i="3"/>
  <c r="DI186" i="3"/>
  <c r="DJ186" i="3"/>
  <c r="A187" i="3"/>
  <c r="Y187" i="3"/>
  <c r="CX187" i="3"/>
  <c r="CY187" i="3"/>
  <c r="CZ187" i="3"/>
  <c r="DA187" i="3"/>
  <c r="DB187" i="3"/>
  <c r="DC187" i="3"/>
  <c r="DF187" i="3"/>
  <c r="DG187" i="3"/>
  <c r="DH187" i="3"/>
  <c r="DI187" i="3"/>
  <c r="DJ187" i="3"/>
  <c r="A188" i="3"/>
  <c r="Y188" i="3"/>
  <c r="CX188" i="3"/>
  <c r="CY188" i="3"/>
  <c r="CZ188" i="3"/>
  <c r="DA188" i="3"/>
  <c r="DB188" i="3"/>
  <c r="DC188" i="3"/>
  <c r="DF188" i="3"/>
  <c r="DG188" i="3"/>
  <c r="DH188" i="3"/>
  <c r="DI188" i="3"/>
  <c r="DJ188" i="3"/>
  <c r="A189" i="3"/>
  <c r="Y189" i="3"/>
  <c r="CX189" i="3"/>
  <c r="CY189" i="3"/>
  <c r="CZ189" i="3"/>
  <c r="DA189" i="3"/>
  <c r="DB189" i="3"/>
  <c r="DC189" i="3"/>
  <c r="DF189" i="3"/>
  <c r="DG189" i="3"/>
  <c r="DH189" i="3"/>
  <c r="DI189" i="3"/>
  <c r="DJ189" i="3"/>
  <c r="A190" i="3"/>
  <c r="Y190" i="3"/>
  <c r="CX190" i="3"/>
  <c r="CY190" i="3"/>
  <c r="CZ190" i="3"/>
  <c r="DA190" i="3"/>
  <c r="DB190" i="3"/>
  <c r="DC190" i="3"/>
  <c r="DF190" i="3"/>
  <c r="DG190" i="3"/>
  <c r="DH190" i="3"/>
  <c r="DI190" i="3"/>
  <c r="DJ190" i="3"/>
  <c r="A191" i="3"/>
  <c r="Y191" i="3"/>
  <c r="CX191" i="3"/>
  <c r="CY191" i="3"/>
  <c r="CZ191" i="3"/>
  <c r="DA191" i="3"/>
  <c r="DB191" i="3"/>
  <c r="DC191" i="3"/>
  <c r="DF191" i="3"/>
  <c r="DG191" i="3"/>
  <c r="DH191" i="3"/>
  <c r="DI191" i="3"/>
  <c r="DJ191" i="3"/>
  <c r="A192" i="3"/>
  <c r="Y192" i="3"/>
  <c r="CX192" i="3"/>
  <c r="CY192" i="3"/>
  <c r="CZ192" i="3"/>
  <c r="DA192" i="3"/>
  <c r="DB192" i="3"/>
  <c r="DC192" i="3"/>
  <c r="DF192" i="3"/>
  <c r="DG192" i="3"/>
  <c r="DH192" i="3"/>
  <c r="DI192" i="3"/>
  <c r="DJ192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C28" i="1"/>
  <c r="D28" i="1"/>
  <c r="AC28" i="1"/>
  <c r="AE28" i="1"/>
  <c r="AF28" i="1"/>
  <c r="S28" i="1" s="1"/>
  <c r="AG28" i="1"/>
  <c r="AH28" i="1"/>
  <c r="AI28" i="1"/>
  <c r="AJ28" i="1"/>
  <c r="CQ28" i="1"/>
  <c r="CR28" i="1"/>
  <c r="CS28" i="1"/>
  <c r="CT28" i="1"/>
  <c r="CU28" i="1"/>
  <c r="T28" i="1" s="1"/>
  <c r="CV28" i="1"/>
  <c r="U28" i="1" s="1"/>
  <c r="CW28" i="1"/>
  <c r="V28" i="1" s="1"/>
  <c r="CX28" i="1"/>
  <c r="W28" i="1" s="1"/>
  <c r="CY28" i="1"/>
  <c r="X28" i="1" s="1"/>
  <c r="CZ28" i="1"/>
  <c r="Y28" i="1" s="1"/>
  <c r="FR28" i="1"/>
  <c r="GL28" i="1"/>
  <c r="GO28" i="1"/>
  <c r="GP28" i="1"/>
  <c r="GV28" i="1"/>
  <c r="HC28" i="1"/>
  <c r="GX28" i="1" s="1"/>
  <c r="C29" i="1"/>
  <c r="D29" i="1"/>
  <c r="I29" i="1"/>
  <c r="K29" i="1"/>
  <c r="AC29" i="1"/>
  <c r="AE29" i="1"/>
  <c r="AF29" i="1"/>
  <c r="S29" i="1" s="1"/>
  <c r="AG29" i="1"/>
  <c r="AH29" i="1"/>
  <c r="AI29" i="1"/>
  <c r="AJ29" i="1"/>
  <c r="CQ29" i="1"/>
  <c r="CR29" i="1"/>
  <c r="CS29" i="1"/>
  <c r="CT29" i="1"/>
  <c r="CU29" i="1"/>
  <c r="T29" i="1" s="1"/>
  <c r="CV29" i="1"/>
  <c r="U29" i="1" s="1"/>
  <c r="CW29" i="1"/>
  <c r="V29" i="1" s="1"/>
  <c r="CX29" i="1"/>
  <c r="W29" i="1" s="1"/>
  <c r="CY29" i="1"/>
  <c r="X29" i="1" s="1"/>
  <c r="CZ29" i="1"/>
  <c r="Y29" i="1" s="1"/>
  <c r="FR29" i="1"/>
  <c r="GL29" i="1"/>
  <c r="GO29" i="1"/>
  <c r="GP29" i="1"/>
  <c r="GV29" i="1"/>
  <c r="HC29" i="1"/>
  <c r="GX29" i="1" s="1"/>
  <c r="I30" i="1"/>
  <c r="AC30" i="1"/>
  <c r="AE30" i="1"/>
  <c r="AF30" i="1"/>
  <c r="S30" i="1" s="1"/>
  <c r="AG30" i="1"/>
  <c r="AH30" i="1"/>
  <c r="AI30" i="1"/>
  <c r="AJ30" i="1"/>
  <c r="CQ30" i="1"/>
  <c r="CR30" i="1"/>
  <c r="CS30" i="1"/>
  <c r="CT30" i="1"/>
  <c r="CU30" i="1"/>
  <c r="T30" i="1" s="1"/>
  <c r="CV30" i="1"/>
  <c r="U30" i="1" s="1"/>
  <c r="CW30" i="1"/>
  <c r="V30" i="1" s="1"/>
  <c r="CX30" i="1"/>
  <c r="W30" i="1" s="1"/>
  <c r="CY30" i="1"/>
  <c r="X30" i="1" s="1"/>
  <c r="CZ30" i="1"/>
  <c r="Y30" i="1" s="1"/>
  <c r="FR30" i="1"/>
  <c r="GL30" i="1"/>
  <c r="GO30" i="1"/>
  <c r="GP30" i="1"/>
  <c r="GV30" i="1"/>
  <c r="HC30" i="1"/>
  <c r="GX30" i="1" s="1"/>
  <c r="C31" i="1"/>
  <c r="D31" i="1"/>
  <c r="I31" i="1"/>
  <c r="K31" i="1"/>
  <c r="AC31" i="1"/>
  <c r="AE31" i="1"/>
  <c r="AF31" i="1"/>
  <c r="S31" i="1" s="1"/>
  <c r="AG31" i="1"/>
  <c r="AH31" i="1"/>
  <c r="AI31" i="1"/>
  <c r="AJ31" i="1"/>
  <c r="CQ31" i="1"/>
  <c r="CR31" i="1"/>
  <c r="CS31" i="1"/>
  <c r="CT31" i="1"/>
  <c r="CU31" i="1"/>
  <c r="T31" i="1" s="1"/>
  <c r="CV31" i="1"/>
  <c r="U31" i="1" s="1"/>
  <c r="CW31" i="1"/>
  <c r="V31" i="1" s="1"/>
  <c r="CX31" i="1"/>
  <c r="W31" i="1" s="1"/>
  <c r="CY31" i="1"/>
  <c r="X31" i="1" s="1"/>
  <c r="CZ31" i="1"/>
  <c r="Y31" i="1" s="1"/>
  <c r="FR31" i="1"/>
  <c r="GL31" i="1"/>
  <c r="GO31" i="1"/>
  <c r="GP31" i="1"/>
  <c r="GV31" i="1"/>
  <c r="HC31" i="1"/>
  <c r="GX31" i="1" s="1"/>
  <c r="I32" i="1"/>
  <c r="AC32" i="1"/>
  <c r="AE32" i="1"/>
  <c r="AF32" i="1"/>
  <c r="S32" i="1" s="1"/>
  <c r="AG32" i="1"/>
  <c r="AH32" i="1"/>
  <c r="AI32" i="1"/>
  <c r="AJ32" i="1"/>
  <c r="CQ32" i="1"/>
  <c r="CR32" i="1"/>
  <c r="CS32" i="1"/>
  <c r="CT32" i="1"/>
  <c r="CU32" i="1"/>
  <c r="T32" i="1" s="1"/>
  <c r="CV32" i="1"/>
  <c r="U32" i="1" s="1"/>
  <c r="CW32" i="1"/>
  <c r="V32" i="1" s="1"/>
  <c r="CX32" i="1"/>
  <c r="W32" i="1" s="1"/>
  <c r="CY32" i="1"/>
  <c r="X32" i="1" s="1"/>
  <c r="CZ32" i="1"/>
  <c r="Y32" i="1" s="1"/>
  <c r="FR32" i="1"/>
  <c r="GL32" i="1"/>
  <c r="GO32" i="1"/>
  <c r="GP32" i="1"/>
  <c r="GV32" i="1"/>
  <c r="HC32" i="1"/>
  <c r="GX32" i="1" s="1"/>
  <c r="I33" i="1"/>
  <c r="AC33" i="1"/>
  <c r="AE33" i="1"/>
  <c r="AF33" i="1"/>
  <c r="S33" i="1" s="1"/>
  <c r="AG33" i="1"/>
  <c r="AH33" i="1"/>
  <c r="AI33" i="1"/>
  <c r="AJ33" i="1"/>
  <c r="CQ33" i="1"/>
  <c r="CR33" i="1"/>
  <c r="CS33" i="1"/>
  <c r="CT33" i="1"/>
  <c r="CU33" i="1"/>
  <c r="T33" i="1" s="1"/>
  <c r="CV33" i="1"/>
  <c r="U33" i="1" s="1"/>
  <c r="CW33" i="1"/>
  <c r="V33" i="1" s="1"/>
  <c r="CX33" i="1"/>
  <c r="W33" i="1" s="1"/>
  <c r="CY33" i="1"/>
  <c r="X33" i="1" s="1"/>
  <c r="CZ33" i="1"/>
  <c r="Y33" i="1" s="1"/>
  <c r="FR33" i="1"/>
  <c r="GL33" i="1"/>
  <c r="GO33" i="1"/>
  <c r="GP33" i="1"/>
  <c r="GV33" i="1"/>
  <c r="HC33" i="1"/>
  <c r="GX33" i="1" s="1"/>
  <c r="C34" i="1"/>
  <c r="D34" i="1"/>
  <c r="I34" i="1"/>
  <c r="K34" i="1"/>
  <c r="AC34" i="1"/>
  <c r="AE34" i="1"/>
  <c r="AF34" i="1"/>
  <c r="S34" i="1" s="1"/>
  <c r="AG34" i="1"/>
  <c r="AH34" i="1"/>
  <c r="AI34" i="1"/>
  <c r="AJ34" i="1"/>
  <c r="CQ34" i="1"/>
  <c r="CR34" i="1"/>
  <c r="CS34" i="1"/>
  <c r="CT34" i="1"/>
  <c r="CU34" i="1"/>
  <c r="T34" i="1" s="1"/>
  <c r="CV34" i="1"/>
  <c r="U34" i="1" s="1"/>
  <c r="CW34" i="1"/>
  <c r="V34" i="1" s="1"/>
  <c r="CX34" i="1"/>
  <c r="W34" i="1" s="1"/>
  <c r="CY34" i="1"/>
  <c r="X34" i="1" s="1"/>
  <c r="CZ34" i="1"/>
  <c r="Y34" i="1" s="1"/>
  <c r="FR34" i="1"/>
  <c r="GL34" i="1"/>
  <c r="GO34" i="1"/>
  <c r="GP34" i="1"/>
  <c r="GV34" i="1"/>
  <c r="HC34" i="1"/>
  <c r="GX34" i="1" s="1"/>
  <c r="I35" i="1"/>
  <c r="AC35" i="1"/>
  <c r="AE35" i="1"/>
  <c r="AF35" i="1"/>
  <c r="S35" i="1" s="1"/>
  <c r="AG35" i="1"/>
  <c r="AH35" i="1"/>
  <c r="AI35" i="1"/>
  <c r="AJ35" i="1"/>
  <c r="CQ35" i="1"/>
  <c r="CR35" i="1"/>
  <c r="CS35" i="1"/>
  <c r="CT35" i="1"/>
  <c r="CU35" i="1"/>
  <c r="T35" i="1" s="1"/>
  <c r="CV35" i="1"/>
  <c r="U35" i="1" s="1"/>
  <c r="CW35" i="1"/>
  <c r="V35" i="1" s="1"/>
  <c r="CX35" i="1"/>
  <c r="W35" i="1" s="1"/>
  <c r="CY35" i="1"/>
  <c r="X35" i="1" s="1"/>
  <c r="CZ35" i="1"/>
  <c r="Y35" i="1" s="1"/>
  <c r="FR35" i="1"/>
  <c r="GL35" i="1"/>
  <c r="GO35" i="1"/>
  <c r="GP35" i="1"/>
  <c r="GV35" i="1"/>
  <c r="HC35" i="1"/>
  <c r="GX35" i="1" s="1"/>
  <c r="I36" i="1"/>
  <c r="AC36" i="1"/>
  <c r="AE36" i="1"/>
  <c r="AF36" i="1"/>
  <c r="S36" i="1" s="1"/>
  <c r="AG36" i="1"/>
  <c r="AH36" i="1"/>
  <c r="AI36" i="1"/>
  <c r="AJ36" i="1"/>
  <c r="CQ36" i="1"/>
  <c r="CR36" i="1"/>
  <c r="CS36" i="1"/>
  <c r="CT36" i="1"/>
  <c r="CU36" i="1"/>
  <c r="T36" i="1" s="1"/>
  <c r="CV36" i="1"/>
  <c r="U36" i="1" s="1"/>
  <c r="CW36" i="1"/>
  <c r="V36" i="1" s="1"/>
  <c r="CX36" i="1"/>
  <c r="W36" i="1" s="1"/>
  <c r="CY36" i="1"/>
  <c r="X36" i="1" s="1"/>
  <c r="CZ36" i="1"/>
  <c r="Y36" i="1" s="1"/>
  <c r="FR36" i="1"/>
  <c r="GL36" i="1"/>
  <c r="GO36" i="1"/>
  <c r="GP36" i="1"/>
  <c r="GV36" i="1"/>
  <c r="HC36" i="1"/>
  <c r="GX36" i="1" s="1"/>
  <c r="C37" i="1"/>
  <c r="D37" i="1"/>
  <c r="I37" i="1"/>
  <c r="K37" i="1"/>
  <c r="AC37" i="1"/>
  <c r="AE37" i="1"/>
  <c r="AF37" i="1"/>
  <c r="S37" i="1" s="1"/>
  <c r="AG37" i="1"/>
  <c r="AH37" i="1"/>
  <c r="AI37" i="1"/>
  <c r="AJ37" i="1"/>
  <c r="CQ37" i="1"/>
  <c r="CR37" i="1"/>
  <c r="CS37" i="1"/>
  <c r="CT37" i="1"/>
  <c r="CU37" i="1"/>
  <c r="T37" i="1" s="1"/>
  <c r="CV37" i="1"/>
  <c r="U37" i="1" s="1"/>
  <c r="CW37" i="1"/>
  <c r="V37" i="1" s="1"/>
  <c r="CX37" i="1"/>
  <c r="W37" i="1" s="1"/>
  <c r="CY37" i="1"/>
  <c r="X37" i="1" s="1"/>
  <c r="CZ37" i="1"/>
  <c r="Y37" i="1" s="1"/>
  <c r="FR37" i="1"/>
  <c r="GL37" i="1"/>
  <c r="GO37" i="1"/>
  <c r="GP37" i="1"/>
  <c r="GV37" i="1"/>
  <c r="HC37" i="1"/>
  <c r="GX37" i="1" s="1"/>
  <c r="C38" i="1"/>
  <c r="D38" i="1"/>
  <c r="I38" i="1"/>
  <c r="K38" i="1"/>
  <c r="AC38" i="1"/>
  <c r="AE38" i="1"/>
  <c r="AF38" i="1"/>
  <c r="S38" i="1" s="1"/>
  <c r="AG38" i="1"/>
  <c r="AH38" i="1"/>
  <c r="AI38" i="1"/>
  <c r="AJ38" i="1"/>
  <c r="CQ38" i="1"/>
  <c r="CR38" i="1"/>
  <c r="CS38" i="1"/>
  <c r="CT38" i="1"/>
  <c r="CU38" i="1"/>
  <c r="T38" i="1" s="1"/>
  <c r="CV38" i="1"/>
  <c r="U38" i="1" s="1"/>
  <c r="CW38" i="1"/>
  <c r="V38" i="1" s="1"/>
  <c r="CX38" i="1"/>
  <c r="W38" i="1" s="1"/>
  <c r="CY38" i="1"/>
  <c r="X38" i="1" s="1"/>
  <c r="CZ38" i="1"/>
  <c r="Y38" i="1" s="1"/>
  <c r="FR38" i="1"/>
  <c r="GL38" i="1"/>
  <c r="GO38" i="1"/>
  <c r="GP38" i="1"/>
  <c r="GV38" i="1"/>
  <c r="HC38" i="1"/>
  <c r="GX38" i="1" s="1"/>
  <c r="C39" i="1"/>
  <c r="D39" i="1"/>
  <c r="I39" i="1"/>
  <c r="K39" i="1"/>
  <c r="AC39" i="1"/>
  <c r="AE39" i="1"/>
  <c r="AF39" i="1"/>
  <c r="S39" i="1" s="1"/>
  <c r="AG39" i="1"/>
  <c r="AH39" i="1"/>
  <c r="AI39" i="1"/>
  <c r="AJ39" i="1"/>
  <c r="CQ39" i="1"/>
  <c r="CR39" i="1"/>
  <c r="CS39" i="1"/>
  <c r="CT39" i="1"/>
  <c r="CU39" i="1"/>
  <c r="T39" i="1" s="1"/>
  <c r="CV39" i="1"/>
  <c r="U39" i="1" s="1"/>
  <c r="CW39" i="1"/>
  <c r="V39" i="1" s="1"/>
  <c r="CX39" i="1"/>
  <c r="W39" i="1" s="1"/>
  <c r="CY39" i="1"/>
  <c r="X39" i="1" s="1"/>
  <c r="CZ39" i="1"/>
  <c r="Y39" i="1" s="1"/>
  <c r="FR39" i="1"/>
  <c r="GL39" i="1"/>
  <c r="GO39" i="1"/>
  <c r="GP39" i="1"/>
  <c r="GV39" i="1"/>
  <c r="HC39" i="1"/>
  <c r="GX39" i="1" s="1"/>
  <c r="I40" i="1"/>
  <c r="AC40" i="1"/>
  <c r="AE40" i="1"/>
  <c r="AF40" i="1"/>
  <c r="S40" i="1" s="1"/>
  <c r="AG40" i="1"/>
  <c r="AH40" i="1"/>
  <c r="AI40" i="1"/>
  <c r="AJ40" i="1"/>
  <c r="CQ40" i="1"/>
  <c r="CR40" i="1"/>
  <c r="CS40" i="1"/>
  <c r="CT40" i="1"/>
  <c r="CU40" i="1"/>
  <c r="T40" i="1" s="1"/>
  <c r="CV40" i="1"/>
  <c r="U40" i="1" s="1"/>
  <c r="CW40" i="1"/>
  <c r="V40" i="1" s="1"/>
  <c r="CX40" i="1"/>
  <c r="W40" i="1" s="1"/>
  <c r="CY40" i="1"/>
  <c r="X40" i="1" s="1"/>
  <c r="CZ40" i="1"/>
  <c r="Y40" i="1" s="1"/>
  <c r="FR40" i="1"/>
  <c r="GL40" i="1"/>
  <c r="GO40" i="1"/>
  <c r="GP40" i="1"/>
  <c r="GV40" i="1"/>
  <c r="HC40" i="1"/>
  <c r="GX40" i="1" s="1"/>
  <c r="C41" i="1"/>
  <c r="D41" i="1"/>
  <c r="I41" i="1"/>
  <c r="K41" i="1"/>
  <c r="AC41" i="1"/>
  <c r="AE41" i="1"/>
  <c r="AF41" i="1"/>
  <c r="S41" i="1" s="1"/>
  <c r="AG41" i="1"/>
  <c r="AH41" i="1"/>
  <c r="AI41" i="1"/>
  <c r="AJ41" i="1"/>
  <c r="CQ41" i="1"/>
  <c r="CR41" i="1"/>
  <c r="CS41" i="1"/>
  <c r="CT41" i="1"/>
  <c r="CU41" i="1"/>
  <c r="T41" i="1" s="1"/>
  <c r="CV41" i="1"/>
  <c r="U41" i="1" s="1"/>
  <c r="CW41" i="1"/>
  <c r="V41" i="1" s="1"/>
  <c r="CX41" i="1"/>
  <c r="W41" i="1" s="1"/>
  <c r="CY41" i="1"/>
  <c r="X41" i="1" s="1"/>
  <c r="CZ41" i="1"/>
  <c r="Y41" i="1" s="1"/>
  <c r="FR41" i="1"/>
  <c r="GL41" i="1"/>
  <c r="GO41" i="1"/>
  <c r="GP41" i="1"/>
  <c r="GV41" i="1"/>
  <c r="HC41" i="1"/>
  <c r="GX41" i="1" s="1"/>
  <c r="B43" i="1"/>
  <c r="B26" i="1" s="1"/>
  <c r="C43" i="1"/>
  <c r="C26" i="1" s="1"/>
  <c r="D43" i="1"/>
  <c r="D26" i="1" s="1"/>
  <c r="F43" i="1"/>
  <c r="F26" i="1" s="1"/>
  <c r="G43" i="1"/>
  <c r="G26" i="1" s="1"/>
  <c r="AF43" i="1"/>
  <c r="AG43" i="1"/>
  <c r="AH43" i="1"/>
  <c r="AI43" i="1"/>
  <c r="AJ43" i="1"/>
  <c r="AK43" i="1"/>
  <c r="AL43" i="1"/>
  <c r="BX43" i="1"/>
  <c r="BY43" i="1"/>
  <c r="BZ43" i="1"/>
  <c r="CC43" i="1"/>
  <c r="CD43" i="1"/>
  <c r="CG43" i="1"/>
  <c r="CI43" i="1"/>
  <c r="CJ43" i="1"/>
  <c r="CK43" i="1"/>
  <c r="CL43" i="1"/>
  <c r="CM43" i="1"/>
  <c r="D73" i="1"/>
  <c r="E75" i="1"/>
  <c r="Z75" i="1"/>
  <c r="AA75" i="1"/>
  <c r="AM75" i="1"/>
  <c r="AN75" i="1"/>
  <c r="BE75" i="1"/>
  <c r="BF75" i="1"/>
  <c r="BG75" i="1"/>
  <c r="BH75" i="1"/>
  <c r="BI75" i="1"/>
  <c r="BJ75" i="1"/>
  <c r="BK75" i="1"/>
  <c r="BL75" i="1"/>
  <c r="BM75" i="1"/>
  <c r="BN75" i="1"/>
  <c r="BO75" i="1"/>
  <c r="BP75" i="1"/>
  <c r="BQ75" i="1"/>
  <c r="BR75" i="1"/>
  <c r="BS75" i="1"/>
  <c r="BT75" i="1"/>
  <c r="BU75" i="1"/>
  <c r="BV75" i="1"/>
  <c r="BW75" i="1"/>
  <c r="CN75" i="1"/>
  <c r="CO75" i="1"/>
  <c r="CP75" i="1"/>
  <c r="CQ75" i="1"/>
  <c r="CR75" i="1"/>
  <c r="CS75" i="1"/>
  <c r="CT75" i="1"/>
  <c r="CU75" i="1"/>
  <c r="CV75" i="1"/>
  <c r="CW75" i="1"/>
  <c r="CX75" i="1"/>
  <c r="CY75" i="1"/>
  <c r="CZ75" i="1"/>
  <c r="DA75" i="1"/>
  <c r="DB75" i="1"/>
  <c r="DC75" i="1"/>
  <c r="DD75" i="1"/>
  <c r="DE75" i="1"/>
  <c r="DF75" i="1"/>
  <c r="DG75" i="1"/>
  <c r="DH75" i="1"/>
  <c r="DI75" i="1"/>
  <c r="DJ75" i="1"/>
  <c r="DK75" i="1"/>
  <c r="DL75" i="1"/>
  <c r="DM75" i="1"/>
  <c r="DN75" i="1"/>
  <c r="DO75" i="1"/>
  <c r="DP75" i="1"/>
  <c r="DQ75" i="1"/>
  <c r="DR75" i="1"/>
  <c r="DS75" i="1"/>
  <c r="DT75" i="1"/>
  <c r="DU75" i="1"/>
  <c r="DV75" i="1"/>
  <c r="DW75" i="1"/>
  <c r="DX75" i="1"/>
  <c r="DY75" i="1"/>
  <c r="DZ75" i="1"/>
  <c r="EA75" i="1"/>
  <c r="EB75" i="1"/>
  <c r="EC75" i="1"/>
  <c r="ED75" i="1"/>
  <c r="EE75" i="1"/>
  <c r="EF75" i="1"/>
  <c r="EG75" i="1"/>
  <c r="EH75" i="1"/>
  <c r="EI75" i="1"/>
  <c r="EJ75" i="1"/>
  <c r="EK75" i="1"/>
  <c r="EL75" i="1"/>
  <c r="EM75" i="1"/>
  <c r="EN75" i="1"/>
  <c r="EO75" i="1"/>
  <c r="EP75" i="1"/>
  <c r="EQ75" i="1"/>
  <c r="ER75" i="1"/>
  <c r="ES75" i="1"/>
  <c r="ET75" i="1"/>
  <c r="EU75" i="1"/>
  <c r="EV75" i="1"/>
  <c r="EW75" i="1"/>
  <c r="EX75" i="1"/>
  <c r="EY75" i="1"/>
  <c r="EZ75" i="1"/>
  <c r="FA75" i="1"/>
  <c r="FB75" i="1"/>
  <c r="FC75" i="1"/>
  <c r="FD75" i="1"/>
  <c r="FE75" i="1"/>
  <c r="FF75" i="1"/>
  <c r="FG75" i="1"/>
  <c r="FH75" i="1"/>
  <c r="FI75" i="1"/>
  <c r="FJ75" i="1"/>
  <c r="FK75" i="1"/>
  <c r="FL75" i="1"/>
  <c r="FM75" i="1"/>
  <c r="FN75" i="1"/>
  <c r="FO75" i="1"/>
  <c r="FP75" i="1"/>
  <c r="FQ75" i="1"/>
  <c r="FR75" i="1"/>
  <c r="FS75" i="1"/>
  <c r="FT75" i="1"/>
  <c r="FU75" i="1"/>
  <c r="FV75" i="1"/>
  <c r="FW75" i="1"/>
  <c r="FX75" i="1"/>
  <c r="FY75" i="1"/>
  <c r="FZ75" i="1"/>
  <c r="GA75" i="1"/>
  <c r="GB75" i="1"/>
  <c r="GC75" i="1"/>
  <c r="GD75" i="1"/>
  <c r="GE75" i="1"/>
  <c r="GF75" i="1"/>
  <c r="GG75" i="1"/>
  <c r="GH75" i="1"/>
  <c r="GI75" i="1"/>
  <c r="GJ75" i="1"/>
  <c r="GK75" i="1"/>
  <c r="GL75" i="1"/>
  <c r="GM75" i="1"/>
  <c r="GN75" i="1"/>
  <c r="GO75" i="1"/>
  <c r="GP75" i="1"/>
  <c r="GQ75" i="1"/>
  <c r="GR75" i="1"/>
  <c r="GS75" i="1"/>
  <c r="GT75" i="1"/>
  <c r="GU75" i="1"/>
  <c r="GV75" i="1"/>
  <c r="GW75" i="1"/>
  <c r="GX75" i="1"/>
  <c r="C77" i="1"/>
  <c r="D77" i="1"/>
  <c r="AC77" i="1"/>
  <c r="AE77" i="1"/>
  <c r="AF77" i="1"/>
  <c r="S77" i="1" s="1"/>
  <c r="AG77" i="1"/>
  <c r="AH77" i="1"/>
  <c r="AI77" i="1"/>
  <c r="AJ77" i="1"/>
  <c r="CQ77" i="1"/>
  <c r="CR77" i="1"/>
  <c r="CS77" i="1"/>
  <c r="CT77" i="1"/>
  <c r="CU77" i="1"/>
  <c r="T77" i="1" s="1"/>
  <c r="CV77" i="1"/>
  <c r="U77" i="1" s="1"/>
  <c r="CW77" i="1"/>
  <c r="V77" i="1" s="1"/>
  <c r="CX77" i="1"/>
  <c r="W77" i="1" s="1"/>
  <c r="CY77" i="1"/>
  <c r="X77" i="1" s="1"/>
  <c r="CZ77" i="1"/>
  <c r="Y77" i="1" s="1"/>
  <c r="FR77" i="1"/>
  <c r="GL77" i="1"/>
  <c r="GN77" i="1"/>
  <c r="GP77" i="1"/>
  <c r="GV77" i="1"/>
  <c r="HC77" i="1"/>
  <c r="GX77" i="1" s="1"/>
  <c r="C78" i="1"/>
  <c r="D78" i="1"/>
  <c r="AC78" i="1"/>
  <c r="AE78" i="1"/>
  <c r="AF78" i="1"/>
  <c r="S78" i="1" s="1"/>
  <c r="AG78" i="1"/>
  <c r="AH78" i="1"/>
  <c r="AI78" i="1"/>
  <c r="AJ78" i="1"/>
  <c r="CQ78" i="1"/>
  <c r="CR78" i="1"/>
  <c r="CS78" i="1"/>
  <c r="CT78" i="1"/>
  <c r="CU78" i="1"/>
  <c r="T78" i="1" s="1"/>
  <c r="CV78" i="1"/>
  <c r="U78" i="1" s="1"/>
  <c r="CW78" i="1"/>
  <c r="V78" i="1" s="1"/>
  <c r="CX78" i="1"/>
  <c r="W78" i="1" s="1"/>
  <c r="CY78" i="1"/>
  <c r="X78" i="1" s="1"/>
  <c r="CZ78" i="1"/>
  <c r="Y78" i="1" s="1"/>
  <c r="FR78" i="1"/>
  <c r="GL78" i="1"/>
  <c r="GN78" i="1"/>
  <c r="GP78" i="1"/>
  <c r="GV78" i="1"/>
  <c r="HC78" i="1"/>
  <c r="GX78" i="1" s="1"/>
  <c r="C79" i="1"/>
  <c r="D79" i="1"/>
  <c r="AC79" i="1"/>
  <c r="AE79" i="1"/>
  <c r="AF79" i="1"/>
  <c r="S79" i="1" s="1"/>
  <c r="AG79" i="1"/>
  <c r="AH79" i="1"/>
  <c r="AI79" i="1"/>
  <c r="AJ79" i="1"/>
  <c r="CQ79" i="1"/>
  <c r="CR79" i="1"/>
  <c r="CS79" i="1"/>
  <c r="CT79" i="1"/>
  <c r="CU79" i="1"/>
  <c r="T79" i="1" s="1"/>
  <c r="CV79" i="1"/>
  <c r="U79" i="1" s="1"/>
  <c r="CW79" i="1"/>
  <c r="V79" i="1" s="1"/>
  <c r="CX79" i="1"/>
  <c r="W79" i="1" s="1"/>
  <c r="CY79" i="1"/>
  <c r="X79" i="1" s="1"/>
  <c r="CZ79" i="1"/>
  <c r="Y79" i="1" s="1"/>
  <c r="FR79" i="1"/>
  <c r="GL79" i="1"/>
  <c r="GN79" i="1"/>
  <c r="GP79" i="1"/>
  <c r="GV79" i="1"/>
  <c r="HC79" i="1"/>
  <c r="GX79" i="1" s="1"/>
  <c r="C80" i="1"/>
  <c r="D80" i="1"/>
  <c r="AC80" i="1"/>
  <c r="AE80" i="1"/>
  <c r="AF80" i="1"/>
  <c r="S80" i="1" s="1"/>
  <c r="AG80" i="1"/>
  <c r="AH80" i="1"/>
  <c r="AI80" i="1"/>
  <c r="AJ80" i="1"/>
  <c r="CQ80" i="1"/>
  <c r="CR80" i="1"/>
  <c r="CS80" i="1"/>
  <c r="CT80" i="1"/>
  <c r="CU80" i="1"/>
  <c r="T80" i="1" s="1"/>
  <c r="CV80" i="1"/>
  <c r="U80" i="1" s="1"/>
  <c r="CW80" i="1"/>
  <c r="V80" i="1" s="1"/>
  <c r="CX80" i="1"/>
  <c r="W80" i="1" s="1"/>
  <c r="CY80" i="1"/>
  <c r="X80" i="1" s="1"/>
  <c r="CZ80" i="1"/>
  <c r="Y80" i="1" s="1"/>
  <c r="FR80" i="1"/>
  <c r="GL80" i="1"/>
  <c r="GN80" i="1"/>
  <c r="GP80" i="1"/>
  <c r="GV80" i="1"/>
  <c r="HC80" i="1"/>
  <c r="GX80" i="1" s="1"/>
  <c r="C81" i="1"/>
  <c r="D81" i="1"/>
  <c r="I81" i="1"/>
  <c r="CX51" i="3" s="1"/>
  <c r="K81" i="1"/>
  <c r="AC81" i="1"/>
  <c r="AE81" i="1"/>
  <c r="AF81" i="1"/>
  <c r="S81" i="1" s="1"/>
  <c r="AG81" i="1"/>
  <c r="AH81" i="1"/>
  <c r="AI81" i="1"/>
  <c r="AJ81" i="1"/>
  <c r="CQ81" i="1"/>
  <c r="CR81" i="1"/>
  <c r="CS81" i="1"/>
  <c r="CT81" i="1"/>
  <c r="CU81" i="1"/>
  <c r="T81" i="1" s="1"/>
  <c r="CV81" i="1"/>
  <c r="U81" i="1" s="1"/>
  <c r="CW81" i="1"/>
  <c r="V81" i="1" s="1"/>
  <c r="CX81" i="1"/>
  <c r="W81" i="1" s="1"/>
  <c r="CY81" i="1"/>
  <c r="X81" i="1" s="1"/>
  <c r="CZ81" i="1"/>
  <c r="Y81" i="1" s="1"/>
  <c r="FR81" i="1"/>
  <c r="GL81" i="1"/>
  <c r="GN81" i="1"/>
  <c r="GP81" i="1"/>
  <c r="GV81" i="1"/>
  <c r="HC81" i="1"/>
  <c r="GX81" i="1" s="1"/>
  <c r="C82" i="1"/>
  <c r="D82" i="1"/>
  <c r="AC82" i="1"/>
  <c r="AE82" i="1"/>
  <c r="AF82" i="1"/>
  <c r="S82" i="1" s="1"/>
  <c r="AG82" i="1"/>
  <c r="AH82" i="1"/>
  <c r="AI82" i="1"/>
  <c r="AJ82" i="1"/>
  <c r="CQ82" i="1"/>
  <c r="CR82" i="1"/>
  <c r="CS82" i="1"/>
  <c r="CT82" i="1"/>
  <c r="CU82" i="1"/>
  <c r="T82" i="1" s="1"/>
  <c r="CV82" i="1"/>
  <c r="U82" i="1" s="1"/>
  <c r="CW82" i="1"/>
  <c r="V82" i="1" s="1"/>
  <c r="CX82" i="1"/>
  <c r="W82" i="1" s="1"/>
  <c r="CY82" i="1"/>
  <c r="X82" i="1" s="1"/>
  <c r="CZ82" i="1"/>
  <c r="Y82" i="1" s="1"/>
  <c r="FR82" i="1"/>
  <c r="GL82" i="1"/>
  <c r="GN82" i="1"/>
  <c r="GP82" i="1"/>
  <c r="GV82" i="1"/>
  <c r="HC82" i="1"/>
  <c r="GX82" i="1" s="1"/>
  <c r="C83" i="1"/>
  <c r="D83" i="1"/>
  <c r="I83" i="1"/>
  <c r="CX53" i="3" s="1"/>
  <c r="K83" i="1"/>
  <c r="AC83" i="1"/>
  <c r="AE83" i="1"/>
  <c r="AF83" i="1"/>
  <c r="S83" i="1" s="1"/>
  <c r="AG83" i="1"/>
  <c r="AH83" i="1"/>
  <c r="AI83" i="1"/>
  <c r="AJ83" i="1"/>
  <c r="CQ83" i="1"/>
  <c r="CR83" i="1"/>
  <c r="CS83" i="1"/>
  <c r="CT83" i="1"/>
  <c r="CU83" i="1"/>
  <c r="T83" i="1" s="1"/>
  <c r="CV83" i="1"/>
  <c r="U83" i="1" s="1"/>
  <c r="CW83" i="1"/>
  <c r="V83" i="1" s="1"/>
  <c r="CX83" i="1"/>
  <c r="W83" i="1" s="1"/>
  <c r="CY83" i="1"/>
  <c r="X83" i="1" s="1"/>
  <c r="CZ83" i="1"/>
  <c r="Y83" i="1" s="1"/>
  <c r="FR83" i="1"/>
  <c r="GL83" i="1"/>
  <c r="GN83" i="1"/>
  <c r="GP83" i="1"/>
  <c r="GV83" i="1"/>
  <c r="HC83" i="1"/>
  <c r="GX83" i="1" s="1"/>
  <c r="C84" i="1"/>
  <c r="D84" i="1"/>
  <c r="I84" i="1"/>
  <c r="CX54" i="3" s="1"/>
  <c r="K84" i="1"/>
  <c r="AC84" i="1"/>
  <c r="AE84" i="1"/>
  <c r="AF84" i="1"/>
  <c r="S84" i="1" s="1"/>
  <c r="AG84" i="1"/>
  <c r="AH84" i="1"/>
  <c r="AI84" i="1"/>
  <c r="AJ84" i="1"/>
  <c r="CQ84" i="1"/>
  <c r="CR84" i="1"/>
  <c r="CS84" i="1"/>
  <c r="CT84" i="1"/>
  <c r="CU84" i="1"/>
  <c r="T84" i="1" s="1"/>
  <c r="CV84" i="1"/>
  <c r="U84" i="1" s="1"/>
  <c r="CW84" i="1"/>
  <c r="V84" i="1" s="1"/>
  <c r="CX84" i="1"/>
  <c r="W84" i="1" s="1"/>
  <c r="CY84" i="1"/>
  <c r="X84" i="1" s="1"/>
  <c r="CZ84" i="1"/>
  <c r="Y84" i="1" s="1"/>
  <c r="FR84" i="1"/>
  <c r="GL84" i="1"/>
  <c r="GN84" i="1"/>
  <c r="GP84" i="1"/>
  <c r="GV84" i="1"/>
  <c r="HC84" i="1"/>
  <c r="GX84" i="1" s="1"/>
  <c r="C85" i="1"/>
  <c r="D85" i="1"/>
  <c r="I85" i="1"/>
  <c r="CX55" i="3" s="1"/>
  <c r="K85" i="1"/>
  <c r="AC85" i="1"/>
  <c r="AE85" i="1"/>
  <c r="AF85" i="1"/>
  <c r="S85" i="1" s="1"/>
  <c r="AG85" i="1"/>
  <c r="AH85" i="1"/>
  <c r="AI85" i="1"/>
  <c r="AJ85" i="1"/>
  <c r="CQ85" i="1"/>
  <c r="CR85" i="1"/>
  <c r="CS85" i="1"/>
  <c r="CT85" i="1"/>
  <c r="CU85" i="1"/>
  <c r="T85" i="1" s="1"/>
  <c r="CV85" i="1"/>
  <c r="U85" i="1" s="1"/>
  <c r="CW85" i="1"/>
  <c r="V85" i="1" s="1"/>
  <c r="CX85" i="1"/>
  <c r="W85" i="1" s="1"/>
  <c r="CY85" i="1"/>
  <c r="X85" i="1" s="1"/>
  <c r="CZ85" i="1"/>
  <c r="Y85" i="1" s="1"/>
  <c r="FR85" i="1"/>
  <c r="GL85" i="1"/>
  <c r="GN85" i="1"/>
  <c r="GP85" i="1"/>
  <c r="GV85" i="1"/>
  <c r="HC85" i="1"/>
  <c r="GX85" i="1" s="1"/>
  <c r="C86" i="1"/>
  <c r="D86" i="1"/>
  <c r="I86" i="1"/>
  <c r="CX56" i="3" s="1"/>
  <c r="K86" i="1"/>
  <c r="AC86" i="1"/>
  <c r="AE86" i="1"/>
  <c r="AF86" i="1"/>
  <c r="S86" i="1" s="1"/>
  <c r="AG86" i="1"/>
  <c r="AH86" i="1"/>
  <c r="AI86" i="1"/>
  <c r="AJ86" i="1"/>
  <c r="CQ86" i="1"/>
  <c r="CR86" i="1"/>
  <c r="CS86" i="1"/>
  <c r="CT86" i="1"/>
  <c r="CU86" i="1"/>
  <c r="T86" i="1" s="1"/>
  <c r="CV86" i="1"/>
  <c r="U86" i="1" s="1"/>
  <c r="CW86" i="1"/>
  <c r="V86" i="1" s="1"/>
  <c r="CX86" i="1"/>
  <c r="W86" i="1" s="1"/>
  <c r="CY86" i="1"/>
  <c r="X86" i="1" s="1"/>
  <c r="CZ86" i="1"/>
  <c r="Y86" i="1" s="1"/>
  <c r="FR86" i="1"/>
  <c r="GL86" i="1"/>
  <c r="GN86" i="1"/>
  <c r="GP86" i="1"/>
  <c r="GV86" i="1"/>
  <c r="HC86" i="1"/>
  <c r="GX86" i="1" s="1"/>
  <c r="C87" i="1"/>
  <c r="D87" i="1"/>
  <c r="AC87" i="1"/>
  <c r="AE87" i="1"/>
  <c r="AF87" i="1"/>
  <c r="S87" i="1" s="1"/>
  <c r="AG87" i="1"/>
  <c r="AH87" i="1"/>
  <c r="AI87" i="1"/>
  <c r="AJ87" i="1"/>
  <c r="CQ87" i="1"/>
  <c r="CR87" i="1"/>
  <c r="CS87" i="1"/>
  <c r="CT87" i="1"/>
  <c r="CU87" i="1"/>
  <c r="T87" i="1" s="1"/>
  <c r="CV87" i="1"/>
  <c r="U87" i="1" s="1"/>
  <c r="CW87" i="1"/>
  <c r="V87" i="1" s="1"/>
  <c r="CX87" i="1"/>
  <c r="W87" i="1" s="1"/>
  <c r="CY87" i="1"/>
  <c r="X87" i="1" s="1"/>
  <c r="CZ87" i="1"/>
  <c r="Y87" i="1" s="1"/>
  <c r="FR87" i="1"/>
  <c r="GL87" i="1"/>
  <c r="GN87" i="1"/>
  <c r="GP87" i="1"/>
  <c r="GV87" i="1"/>
  <c r="HC87" i="1"/>
  <c r="GX87" i="1" s="1"/>
  <c r="B89" i="1"/>
  <c r="B75" i="1" s="1"/>
  <c r="C89" i="1"/>
  <c r="C75" i="1" s="1"/>
  <c r="D89" i="1"/>
  <c r="D75" i="1" s="1"/>
  <c r="F89" i="1"/>
  <c r="F75" i="1" s="1"/>
  <c r="G89" i="1"/>
  <c r="G75" i="1" s="1"/>
  <c r="AF89" i="1"/>
  <c r="AG89" i="1"/>
  <c r="AH89" i="1"/>
  <c r="AI89" i="1"/>
  <c r="AJ89" i="1"/>
  <c r="AK89" i="1"/>
  <c r="AL89" i="1"/>
  <c r="BX89" i="1"/>
  <c r="BY89" i="1"/>
  <c r="BZ89" i="1"/>
  <c r="CB89" i="1"/>
  <c r="CD89" i="1"/>
  <c r="CG89" i="1"/>
  <c r="CI89" i="1"/>
  <c r="CJ89" i="1"/>
  <c r="CK89" i="1"/>
  <c r="CL89" i="1"/>
  <c r="CM89" i="1"/>
  <c r="D119" i="1"/>
  <c r="E121" i="1"/>
  <c r="Z121" i="1"/>
  <c r="AA121" i="1"/>
  <c r="AM121" i="1"/>
  <c r="AN121" i="1"/>
  <c r="BE121" i="1"/>
  <c r="BF121" i="1"/>
  <c r="BG121" i="1"/>
  <c r="BH121" i="1"/>
  <c r="BI121" i="1"/>
  <c r="BJ121" i="1"/>
  <c r="BK121" i="1"/>
  <c r="BL121" i="1"/>
  <c r="BM121" i="1"/>
  <c r="BN121" i="1"/>
  <c r="BO121" i="1"/>
  <c r="BP121" i="1"/>
  <c r="BQ121" i="1"/>
  <c r="BR121" i="1"/>
  <c r="BS121" i="1"/>
  <c r="BT121" i="1"/>
  <c r="BU121" i="1"/>
  <c r="BV121" i="1"/>
  <c r="BW121" i="1"/>
  <c r="CN121" i="1"/>
  <c r="CO121" i="1"/>
  <c r="CP121" i="1"/>
  <c r="CQ121" i="1"/>
  <c r="CR121" i="1"/>
  <c r="CS121" i="1"/>
  <c r="CT121" i="1"/>
  <c r="CU121" i="1"/>
  <c r="CV121" i="1"/>
  <c r="CW121" i="1"/>
  <c r="CX121" i="1"/>
  <c r="CY121" i="1"/>
  <c r="CZ121" i="1"/>
  <c r="DA121" i="1"/>
  <c r="DB121" i="1"/>
  <c r="DC121" i="1"/>
  <c r="DD121" i="1"/>
  <c r="DE121" i="1"/>
  <c r="DF121" i="1"/>
  <c r="DG121" i="1"/>
  <c r="DH121" i="1"/>
  <c r="DI121" i="1"/>
  <c r="DJ121" i="1"/>
  <c r="DK121" i="1"/>
  <c r="DL121" i="1"/>
  <c r="DM121" i="1"/>
  <c r="DN121" i="1"/>
  <c r="DO121" i="1"/>
  <c r="DP121" i="1"/>
  <c r="DQ121" i="1"/>
  <c r="DR121" i="1"/>
  <c r="DS121" i="1"/>
  <c r="DT121" i="1"/>
  <c r="DU121" i="1"/>
  <c r="DV121" i="1"/>
  <c r="DW121" i="1"/>
  <c r="DX121" i="1"/>
  <c r="DY121" i="1"/>
  <c r="DZ121" i="1"/>
  <c r="EA121" i="1"/>
  <c r="EB121" i="1"/>
  <c r="EC121" i="1"/>
  <c r="ED121" i="1"/>
  <c r="EE121" i="1"/>
  <c r="EF121" i="1"/>
  <c r="EG121" i="1"/>
  <c r="EH121" i="1"/>
  <c r="EI121" i="1"/>
  <c r="EJ121" i="1"/>
  <c r="EK121" i="1"/>
  <c r="EL121" i="1"/>
  <c r="EM121" i="1"/>
  <c r="EN121" i="1"/>
  <c r="EO121" i="1"/>
  <c r="EP121" i="1"/>
  <c r="EQ121" i="1"/>
  <c r="ER121" i="1"/>
  <c r="ES121" i="1"/>
  <c r="ET121" i="1"/>
  <c r="EU121" i="1"/>
  <c r="EV121" i="1"/>
  <c r="EW121" i="1"/>
  <c r="EX121" i="1"/>
  <c r="EY121" i="1"/>
  <c r="EZ121" i="1"/>
  <c r="FA121" i="1"/>
  <c r="FB121" i="1"/>
  <c r="FC121" i="1"/>
  <c r="FD121" i="1"/>
  <c r="FE121" i="1"/>
  <c r="FF121" i="1"/>
  <c r="FG121" i="1"/>
  <c r="FH121" i="1"/>
  <c r="FI121" i="1"/>
  <c r="FJ121" i="1"/>
  <c r="FK121" i="1"/>
  <c r="FL121" i="1"/>
  <c r="FM121" i="1"/>
  <c r="FN121" i="1"/>
  <c r="FO121" i="1"/>
  <c r="FP121" i="1"/>
  <c r="FQ121" i="1"/>
  <c r="FR121" i="1"/>
  <c r="FS121" i="1"/>
  <c r="FT121" i="1"/>
  <c r="FU121" i="1"/>
  <c r="FV121" i="1"/>
  <c r="FW121" i="1"/>
  <c r="FX121" i="1"/>
  <c r="FY121" i="1"/>
  <c r="FZ121" i="1"/>
  <c r="GA121" i="1"/>
  <c r="GB121" i="1"/>
  <c r="GC121" i="1"/>
  <c r="GD121" i="1"/>
  <c r="GE121" i="1"/>
  <c r="GF121" i="1"/>
  <c r="GG121" i="1"/>
  <c r="GH121" i="1"/>
  <c r="GI121" i="1"/>
  <c r="GJ121" i="1"/>
  <c r="GK121" i="1"/>
  <c r="GL121" i="1"/>
  <c r="GM121" i="1"/>
  <c r="GN121" i="1"/>
  <c r="GO121" i="1"/>
  <c r="GP121" i="1"/>
  <c r="GQ121" i="1"/>
  <c r="GR121" i="1"/>
  <c r="GS121" i="1"/>
  <c r="GT121" i="1"/>
  <c r="GU121" i="1"/>
  <c r="GV121" i="1"/>
  <c r="GW121" i="1"/>
  <c r="GX121" i="1"/>
  <c r="C123" i="1"/>
  <c r="D123" i="1"/>
  <c r="AC123" i="1"/>
  <c r="AE123" i="1"/>
  <c r="AF123" i="1"/>
  <c r="S123" i="1" s="1"/>
  <c r="AG123" i="1"/>
  <c r="AH123" i="1"/>
  <c r="AI123" i="1"/>
  <c r="AJ123" i="1"/>
  <c r="CQ123" i="1"/>
  <c r="CR123" i="1"/>
  <c r="CS123" i="1"/>
  <c r="CT123" i="1"/>
  <c r="CU123" i="1"/>
  <c r="T123" i="1" s="1"/>
  <c r="CV123" i="1"/>
  <c r="U123" i="1" s="1"/>
  <c r="CW123" i="1"/>
  <c r="V123" i="1" s="1"/>
  <c r="CX123" i="1"/>
  <c r="W123" i="1" s="1"/>
  <c r="CY123" i="1"/>
  <c r="X123" i="1" s="1"/>
  <c r="CZ123" i="1"/>
  <c r="Y123" i="1" s="1"/>
  <c r="FR123" i="1"/>
  <c r="GL123" i="1"/>
  <c r="GN123" i="1"/>
  <c r="GP123" i="1"/>
  <c r="GV123" i="1"/>
  <c r="HC123" i="1"/>
  <c r="GX123" i="1" s="1"/>
  <c r="C124" i="1"/>
  <c r="D124" i="1"/>
  <c r="AC124" i="1"/>
  <c r="AE124" i="1"/>
  <c r="AF124" i="1"/>
  <c r="S124" i="1" s="1"/>
  <c r="AG124" i="1"/>
  <c r="AH124" i="1"/>
  <c r="AI124" i="1"/>
  <c r="AJ124" i="1"/>
  <c r="CQ124" i="1"/>
  <c r="CR124" i="1"/>
  <c r="CS124" i="1"/>
  <c r="CT124" i="1"/>
  <c r="CU124" i="1"/>
  <c r="T124" i="1" s="1"/>
  <c r="CV124" i="1"/>
  <c r="U124" i="1" s="1"/>
  <c r="CW124" i="1"/>
  <c r="V124" i="1" s="1"/>
  <c r="CX124" i="1"/>
  <c r="W124" i="1" s="1"/>
  <c r="CY124" i="1"/>
  <c r="X124" i="1" s="1"/>
  <c r="CZ124" i="1"/>
  <c r="Y124" i="1" s="1"/>
  <c r="FR124" i="1"/>
  <c r="GL124" i="1"/>
  <c r="GN124" i="1"/>
  <c r="GP124" i="1"/>
  <c r="GV124" i="1"/>
  <c r="HC124" i="1"/>
  <c r="GX124" i="1" s="1"/>
  <c r="C125" i="1"/>
  <c r="D125" i="1"/>
  <c r="AC125" i="1"/>
  <c r="AE125" i="1"/>
  <c r="AF125" i="1"/>
  <c r="S125" i="1" s="1"/>
  <c r="AG125" i="1"/>
  <c r="AH125" i="1"/>
  <c r="AI125" i="1"/>
  <c r="AJ125" i="1"/>
  <c r="CQ125" i="1"/>
  <c r="CR125" i="1"/>
  <c r="CS125" i="1"/>
  <c r="CT125" i="1"/>
  <c r="CU125" i="1"/>
  <c r="T125" i="1" s="1"/>
  <c r="CV125" i="1"/>
  <c r="U125" i="1" s="1"/>
  <c r="CW125" i="1"/>
  <c r="V125" i="1" s="1"/>
  <c r="CX125" i="1"/>
  <c r="W125" i="1" s="1"/>
  <c r="CY125" i="1"/>
  <c r="X125" i="1" s="1"/>
  <c r="CZ125" i="1"/>
  <c r="Y125" i="1" s="1"/>
  <c r="FR125" i="1"/>
  <c r="GL125" i="1"/>
  <c r="GN125" i="1"/>
  <c r="GP125" i="1"/>
  <c r="GV125" i="1"/>
  <c r="HC125" i="1"/>
  <c r="GX125" i="1" s="1"/>
  <c r="C126" i="1"/>
  <c r="D126" i="1"/>
  <c r="AC126" i="1"/>
  <c r="AE126" i="1"/>
  <c r="AF126" i="1"/>
  <c r="S126" i="1" s="1"/>
  <c r="AG126" i="1"/>
  <c r="AH126" i="1"/>
  <c r="AI126" i="1"/>
  <c r="AJ126" i="1"/>
  <c r="CQ126" i="1"/>
  <c r="CR126" i="1"/>
  <c r="CS126" i="1"/>
  <c r="CT126" i="1"/>
  <c r="CU126" i="1"/>
  <c r="T126" i="1" s="1"/>
  <c r="CV126" i="1"/>
  <c r="U126" i="1" s="1"/>
  <c r="CW126" i="1"/>
  <c r="V126" i="1" s="1"/>
  <c r="CX126" i="1"/>
  <c r="W126" i="1" s="1"/>
  <c r="CY126" i="1"/>
  <c r="X126" i="1" s="1"/>
  <c r="CZ126" i="1"/>
  <c r="Y126" i="1" s="1"/>
  <c r="FR126" i="1"/>
  <c r="GL126" i="1"/>
  <c r="GN126" i="1"/>
  <c r="GP126" i="1"/>
  <c r="GV126" i="1"/>
  <c r="HC126" i="1"/>
  <c r="GX126" i="1" s="1"/>
  <c r="C127" i="1"/>
  <c r="D127" i="1"/>
  <c r="AC127" i="1"/>
  <c r="AE127" i="1"/>
  <c r="AF127" i="1"/>
  <c r="S127" i="1" s="1"/>
  <c r="AG127" i="1"/>
  <c r="AH127" i="1"/>
  <c r="AI127" i="1"/>
  <c r="AJ127" i="1"/>
  <c r="CQ127" i="1"/>
  <c r="CR127" i="1"/>
  <c r="CS127" i="1"/>
  <c r="CT127" i="1"/>
  <c r="CU127" i="1"/>
  <c r="T127" i="1" s="1"/>
  <c r="CV127" i="1"/>
  <c r="U127" i="1" s="1"/>
  <c r="CW127" i="1"/>
  <c r="V127" i="1" s="1"/>
  <c r="CX127" i="1"/>
  <c r="W127" i="1" s="1"/>
  <c r="CY127" i="1"/>
  <c r="X127" i="1" s="1"/>
  <c r="CZ127" i="1"/>
  <c r="Y127" i="1" s="1"/>
  <c r="FR127" i="1"/>
  <c r="GL127" i="1"/>
  <c r="GN127" i="1"/>
  <c r="GP127" i="1"/>
  <c r="GV127" i="1"/>
  <c r="HC127" i="1"/>
  <c r="GX127" i="1" s="1"/>
  <c r="C128" i="1"/>
  <c r="D128" i="1"/>
  <c r="I128" i="1"/>
  <c r="CX63" i="3" s="1"/>
  <c r="K128" i="1"/>
  <c r="AC128" i="1"/>
  <c r="AE128" i="1"/>
  <c r="AF128" i="1"/>
  <c r="S128" i="1" s="1"/>
  <c r="AG128" i="1"/>
  <c r="AH128" i="1"/>
  <c r="AI128" i="1"/>
  <c r="AJ128" i="1"/>
  <c r="CQ128" i="1"/>
  <c r="CR128" i="1"/>
  <c r="CS128" i="1"/>
  <c r="CT128" i="1"/>
  <c r="CU128" i="1"/>
  <c r="T128" i="1" s="1"/>
  <c r="CV128" i="1"/>
  <c r="U128" i="1" s="1"/>
  <c r="CW128" i="1"/>
  <c r="V128" i="1" s="1"/>
  <c r="CX128" i="1"/>
  <c r="W128" i="1" s="1"/>
  <c r="CY128" i="1"/>
  <c r="X128" i="1" s="1"/>
  <c r="CZ128" i="1"/>
  <c r="Y128" i="1" s="1"/>
  <c r="FR128" i="1"/>
  <c r="GL128" i="1"/>
  <c r="GN128" i="1"/>
  <c r="GP128" i="1"/>
  <c r="GV128" i="1"/>
  <c r="HC128" i="1"/>
  <c r="GX128" i="1" s="1"/>
  <c r="C129" i="1"/>
  <c r="D129" i="1"/>
  <c r="AC129" i="1"/>
  <c r="AE129" i="1"/>
  <c r="AF129" i="1"/>
  <c r="S129" i="1" s="1"/>
  <c r="AG129" i="1"/>
  <c r="AH129" i="1"/>
  <c r="AI129" i="1"/>
  <c r="AJ129" i="1"/>
  <c r="CQ129" i="1"/>
  <c r="CR129" i="1"/>
  <c r="CS129" i="1"/>
  <c r="CT129" i="1"/>
  <c r="CU129" i="1"/>
  <c r="T129" i="1" s="1"/>
  <c r="CV129" i="1"/>
  <c r="U129" i="1" s="1"/>
  <c r="CW129" i="1"/>
  <c r="V129" i="1" s="1"/>
  <c r="CX129" i="1"/>
  <c r="W129" i="1" s="1"/>
  <c r="CY129" i="1"/>
  <c r="X129" i="1" s="1"/>
  <c r="CZ129" i="1"/>
  <c r="Y129" i="1" s="1"/>
  <c r="FR129" i="1"/>
  <c r="GL129" i="1"/>
  <c r="GN129" i="1"/>
  <c r="GP129" i="1"/>
  <c r="GV129" i="1"/>
  <c r="HC129" i="1"/>
  <c r="GX129" i="1" s="1"/>
  <c r="C130" i="1"/>
  <c r="D130" i="1"/>
  <c r="I130" i="1"/>
  <c r="CX65" i="3" s="1"/>
  <c r="K130" i="1"/>
  <c r="AC130" i="1"/>
  <c r="AE130" i="1"/>
  <c r="AF130" i="1"/>
  <c r="S130" i="1" s="1"/>
  <c r="AG130" i="1"/>
  <c r="AH130" i="1"/>
  <c r="AI130" i="1"/>
  <c r="AJ130" i="1"/>
  <c r="CQ130" i="1"/>
  <c r="CR130" i="1"/>
  <c r="CS130" i="1"/>
  <c r="CT130" i="1"/>
  <c r="CU130" i="1"/>
  <c r="T130" i="1" s="1"/>
  <c r="CV130" i="1"/>
  <c r="U130" i="1" s="1"/>
  <c r="CW130" i="1"/>
  <c r="V130" i="1" s="1"/>
  <c r="CX130" i="1"/>
  <c r="W130" i="1" s="1"/>
  <c r="CY130" i="1"/>
  <c r="X130" i="1" s="1"/>
  <c r="CZ130" i="1"/>
  <c r="Y130" i="1" s="1"/>
  <c r="FR130" i="1"/>
  <c r="GL130" i="1"/>
  <c r="GN130" i="1"/>
  <c r="GP130" i="1"/>
  <c r="GV130" i="1"/>
  <c r="HC130" i="1"/>
  <c r="GX130" i="1" s="1"/>
  <c r="C131" i="1"/>
  <c r="D131" i="1"/>
  <c r="I131" i="1"/>
  <c r="CX66" i="3" s="1"/>
  <c r="K131" i="1"/>
  <c r="AC131" i="1"/>
  <c r="AE131" i="1"/>
  <c r="AF131" i="1"/>
  <c r="S131" i="1" s="1"/>
  <c r="AG131" i="1"/>
  <c r="AH131" i="1"/>
  <c r="AI131" i="1"/>
  <c r="AJ131" i="1"/>
  <c r="CQ131" i="1"/>
  <c r="CR131" i="1"/>
  <c r="CS131" i="1"/>
  <c r="CT131" i="1"/>
  <c r="CU131" i="1"/>
  <c r="T131" i="1" s="1"/>
  <c r="CV131" i="1"/>
  <c r="U131" i="1" s="1"/>
  <c r="CW131" i="1"/>
  <c r="V131" i="1" s="1"/>
  <c r="CX131" i="1"/>
  <c r="W131" i="1" s="1"/>
  <c r="CY131" i="1"/>
  <c r="X131" i="1" s="1"/>
  <c r="CZ131" i="1"/>
  <c r="Y131" i="1" s="1"/>
  <c r="FR131" i="1"/>
  <c r="GL131" i="1"/>
  <c r="GN131" i="1"/>
  <c r="GP131" i="1"/>
  <c r="GV131" i="1"/>
  <c r="HC131" i="1"/>
  <c r="GX131" i="1" s="1"/>
  <c r="C132" i="1"/>
  <c r="D132" i="1"/>
  <c r="I132" i="1"/>
  <c r="CX67" i="3" s="1"/>
  <c r="K132" i="1"/>
  <c r="AC132" i="1"/>
  <c r="AE132" i="1"/>
  <c r="AF132" i="1"/>
  <c r="S132" i="1" s="1"/>
  <c r="AG132" i="1"/>
  <c r="AH132" i="1"/>
  <c r="AI132" i="1"/>
  <c r="AJ132" i="1"/>
  <c r="CQ132" i="1"/>
  <c r="CR132" i="1"/>
  <c r="CS132" i="1"/>
  <c r="CT132" i="1"/>
  <c r="CU132" i="1"/>
  <c r="T132" i="1" s="1"/>
  <c r="CV132" i="1"/>
  <c r="U132" i="1" s="1"/>
  <c r="CW132" i="1"/>
  <c r="V132" i="1" s="1"/>
  <c r="CX132" i="1"/>
  <c r="W132" i="1" s="1"/>
  <c r="CY132" i="1"/>
  <c r="X132" i="1" s="1"/>
  <c r="CZ132" i="1"/>
  <c r="Y132" i="1" s="1"/>
  <c r="FR132" i="1"/>
  <c r="GL132" i="1"/>
  <c r="GN132" i="1"/>
  <c r="GP132" i="1"/>
  <c r="GV132" i="1"/>
  <c r="HC132" i="1"/>
  <c r="GX132" i="1" s="1"/>
  <c r="C133" i="1"/>
  <c r="D133" i="1"/>
  <c r="I133" i="1"/>
  <c r="CX68" i="3" s="1"/>
  <c r="K133" i="1"/>
  <c r="AC133" i="1"/>
  <c r="AE133" i="1"/>
  <c r="AF133" i="1"/>
  <c r="S133" i="1" s="1"/>
  <c r="AG133" i="1"/>
  <c r="AH133" i="1"/>
  <c r="AI133" i="1"/>
  <c r="AJ133" i="1"/>
  <c r="CQ133" i="1"/>
  <c r="CR133" i="1"/>
  <c r="CS133" i="1"/>
  <c r="CT133" i="1"/>
  <c r="CU133" i="1"/>
  <c r="T133" i="1" s="1"/>
  <c r="CV133" i="1"/>
  <c r="U133" i="1" s="1"/>
  <c r="CW133" i="1"/>
  <c r="V133" i="1" s="1"/>
  <c r="CX133" i="1"/>
  <c r="W133" i="1" s="1"/>
  <c r="CY133" i="1"/>
  <c r="X133" i="1" s="1"/>
  <c r="CZ133" i="1"/>
  <c r="Y133" i="1" s="1"/>
  <c r="FR133" i="1"/>
  <c r="GL133" i="1"/>
  <c r="GN133" i="1"/>
  <c r="GP133" i="1"/>
  <c r="GV133" i="1"/>
  <c r="HC133" i="1"/>
  <c r="GX133" i="1" s="1"/>
  <c r="C134" i="1"/>
  <c r="D134" i="1"/>
  <c r="AC134" i="1"/>
  <c r="AE134" i="1"/>
  <c r="AF134" i="1"/>
  <c r="S134" i="1" s="1"/>
  <c r="AG134" i="1"/>
  <c r="AH134" i="1"/>
  <c r="AI134" i="1"/>
  <c r="AJ134" i="1"/>
  <c r="CQ134" i="1"/>
  <c r="CR134" i="1"/>
  <c r="CS134" i="1"/>
  <c r="CT134" i="1"/>
  <c r="CU134" i="1"/>
  <c r="T134" i="1" s="1"/>
  <c r="CV134" i="1"/>
  <c r="U134" i="1" s="1"/>
  <c r="CW134" i="1"/>
  <c r="V134" i="1" s="1"/>
  <c r="CX134" i="1"/>
  <c r="W134" i="1" s="1"/>
  <c r="CY134" i="1"/>
  <c r="X134" i="1" s="1"/>
  <c r="CZ134" i="1"/>
  <c r="Y134" i="1" s="1"/>
  <c r="FR134" i="1"/>
  <c r="GL134" i="1"/>
  <c r="GN134" i="1"/>
  <c r="GP134" i="1"/>
  <c r="GV134" i="1"/>
  <c r="HC134" i="1"/>
  <c r="GX134" i="1" s="1"/>
  <c r="C135" i="1"/>
  <c r="D135" i="1"/>
  <c r="I135" i="1"/>
  <c r="CX70" i="3" s="1"/>
  <c r="K135" i="1"/>
  <c r="AC135" i="1"/>
  <c r="AE135" i="1"/>
  <c r="AF135" i="1"/>
  <c r="S135" i="1" s="1"/>
  <c r="AG135" i="1"/>
  <c r="AH135" i="1"/>
  <c r="AI135" i="1"/>
  <c r="AJ135" i="1"/>
  <c r="CQ135" i="1"/>
  <c r="CR135" i="1"/>
  <c r="CS135" i="1"/>
  <c r="CT135" i="1"/>
  <c r="CU135" i="1"/>
  <c r="T135" i="1" s="1"/>
  <c r="CV135" i="1"/>
  <c r="U135" i="1" s="1"/>
  <c r="CW135" i="1"/>
  <c r="V135" i="1" s="1"/>
  <c r="CX135" i="1"/>
  <c r="W135" i="1" s="1"/>
  <c r="CY135" i="1"/>
  <c r="X135" i="1" s="1"/>
  <c r="CZ135" i="1"/>
  <c r="Y135" i="1" s="1"/>
  <c r="FR135" i="1"/>
  <c r="GL135" i="1"/>
  <c r="GN135" i="1"/>
  <c r="GP135" i="1"/>
  <c r="GV135" i="1"/>
  <c r="HC135" i="1"/>
  <c r="GX135" i="1" s="1"/>
  <c r="C136" i="1"/>
  <c r="D136" i="1"/>
  <c r="I136" i="1"/>
  <c r="CX71" i="3" s="1"/>
  <c r="K136" i="1"/>
  <c r="AC136" i="1"/>
  <c r="AE136" i="1"/>
  <c r="AF136" i="1"/>
  <c r="S136" i="1" s="1"/>
  <c r="AG136" i="1"/>
  <c r="AH136" i="1"/>
  <c r="AI136" i="1"/>
  <c r="AJ136" i="1"/>
  <c r="CQ136" i="1"/>
  <c r="CR136" i="1"/>
  <c r="CS136" i="1"/>
  <c r="CT136" i="1"/>
  <c r="CU136" i="1"/>
  <c r="T136" i="1" s="1"/>
  <c r="CV136" i="1"/>
  <c r="U136" i="1" s="1"/>
  <c r="CW136" i="1"/>
  <c r="V136" i="1" s="1"/>
  <c r="CX136" i="1"/>
  <c r="W136" i="1" s="1"/>
  <c r="CY136" i="1"/>
  <c r="X136" i="1" s="1"/>
  <c r="CZ136" i="1"/>
  <c r="Y136" i="1" s="1"/>
  <c r="FR136" i="1"/>
  <c r="GL136" i="1"/>
  <c r="GN136" i="1"/>
  <c r="GP136" i="1"/>
  <c r="GV136" i="1"/>
  <c r="HC136" i="1"/>
  <c r="GX136" i="1" s="1"/>
  <c r="C137" i="1"/>
  <c r="D137" i="1"/>
  <c r="I137" i="1"/>
  <c r="CX72" i="3" s="1"/>
  <c r="K137" i="1"/>
  <c r="AC137" i="1"/>
  <c r="AE137" i="1"/>
  <c r="AF137" i="1"/>
  <c r="S137" i="1" s="1"/>
  <c r="AG137" i="1"/>
  <c r="AH137" i="1"/>
  <c r="AI137" i="1"/>
  <c r="AJ137" i="1"/>
  <c r="CQ137" i="1"/>
  <c r="CR137" i="1"/>
  <c r="CS137" i="1"/>
  <c r="CT137" i="1"/>
  <c r="CU137" i="1"/>
  <c r="T137" i="1" s="1"/>
  <c r="CV137" i="1"/>
  <c r="U137" i="1" s="1"/>
  <c r="CW137" i="1"/>
  <c r="V137" i="1" s="1"/>
  <c r="CX137" i="1"/>
  <c r="W137" i="1" s="1"/>
  <c r="CY137" i="1"/>
  <c r="X137" i="1" s="1"/>
  <c r="CZ137" i="1"/>
  <c r="Y137" i="1" s="1"/>
  <c r="FR137" i="1"/>
  <c r="GL137" i="1"/>
  <c r="GN137" i="1"/>
  <c r="GP137" i="1"/>
  <c r="GV137" i="1"/>
  <c r="HC137" i="1"/>
  <c r="GX137" i="1" s="1"/>
  <c r="C138" i="1"/>
  <c r="D138" i="1"/>
  <c r="AC138" i="1"/>
  <c r="AE138" i="1"/>
  <c r="AF138" i="1"/>
  <c r="S138" i="1" s="1"/>
  <c r="AG138" i="1"/>
  <c r="AH138" i="1"/>
  <c r="AI138" i="1"/>
  <c r="AJ138" i="1"/>
  <c r="CQ138" i="1"/>
  <c r="CR138" i="1"/>
  <c r="CS138" i="1"/>
  <c r="CT138" i="1"/>
  <c r="CU138" i="1"/>
  <c r="T138" i="1" s="1"/>
  <c r="CV138" i="1"/>
  <c r="U138" i="1" s="1"/>
  <c r="CW138" i="1"/>
  <c r="V138" i="1" s="1"/>
  <c r="CX138" i="1"/>
  <c r="W138" i="1" s="1"/>
  <c r="CY138" i="1"/>
  <c r="X138" i="1" s="1"/>
  <c r="CZ138" i="1"/>
  <c r="Y138" i="1" s="1"/>
  <c r="FR138" i="1"/>
  <c r="GL138" i="1"/>
  <c r="GN138" i="1"/>
  <c r="GP138" i="1"/>
  <c r="GV138" i="1"/>
  <c r="HC138" i="1"/>
  <c r="GX138" i="1" s="1"/>
  <c r="C139" i="1"/>
  <c r="D139" i="1"/>
  <c r="AC139" i="1"/>
  <c r="AE139" i="1"/>
  <c r="AF139" i="1"/>
  <c r="S139" i="1" s="1"/>
  <c r="AG139" i="1"/>
  <c r="AH139" i="1"/>
  <c r="AI139" i="1"/>
  <c r="AJ139" i="1"/>
  <c r="CQ139" i="1"/>
  <c r="CR139" i="1"/>
  <c r="CS139" i="1"/>
  <c r="CT139" i="1"/>
  <c r="CU139" i="1"/>
  <c r="T139" i="1" s="1"/>
  <c r="CV139" i="1"/>
  <c r="U139" i="1" s="1"/>
  <c r="CW139" i="1"/>
  <c r="V139" i="1" s="1"/>
  <c r="CX139" i="1"/>
  <c r="W139" i="1" s="1"/>
  <c r="CY139" i="1"/>
  <c r="X139" i="1" s="1"/>
  <c r="CZ139" i="1"/>
  <c r="Y139" i="1" s="1"/>
  <c r="FR139" i="1"/>
  <c r="GL139" i="1"/>
  <c r="GN139" i="1"/>
  <c r="GP139" i="1"/>
  <c r="GV139" i="1"/>
  <c r="HC139" i="1"/>
  <c r="GX139" i="1" s="1"/>
  <c r="B141" i="1"/>
  <c r="B121" i="1" s="1"/>
  <c r="C141" i="1"/>
  <c r="C121" i="1" s="1"/>
  <c r="D141" i="1"/>
  <c r="D121" i="1" s="1"/>
  <c r="F141" i="1"/>
  <c r="F121" i="1" s="1"/>
  <c r="G141" i="1"/>
  <c r="G121" i="1" s="1"/>
  <c r="AF141" i="1"/>
  <c r="AG141" i="1"/>
  <c r="AH141" i="1"/>
  <c r="AI141" i="1"/>
  <c r="AJ141" i="1"/>
  <c r="AK141" i="1"/>
  <c r="AL141" i="1"/>
  <c r="BX141" i="1"/>
  <c r="BY141" i="1"/>
  <c r="BZ141" i="1"/>
  <c r="CB141" i="1"/>
  <c r="CD141" i="1"/>
  <c r="CG141" i="1"/>
  <c r="CI141" i="1"/>
  <c r="CJ141" i="1"/>
  <c r="CK141" i="1"/>
  <c r="CL141" i="1"/>
  <c r="CM141" i="1"/>
  <c r="D171" i="1"/>
  <c r="E173" i="1"/>
  <c r="Z173" i="1"/>
  <c r="AA173" i="1"/>
  <c r="AM173" i="1"/>
  <c r="AN173" i="1"/>
  <c r="BE173" i="1"/>
  <c r="BF173" i="1"/>
  <c r="BG173" i="1"/>
  <c r="BH173" i="1"/>
  <c r="BI173" i="1"/>
  <c r="BJ173" i="1"/>
  <c r="BK173" i="1"/>
  <c r="BL173" i="1"/>
  <c r="BM173" i="1"/>
  <c r="BN173" i="1"/>
  <c r="BO173" i="1"/>
  <c r="BP173" i="1"/>
  <c r="BQ173" i="1"/>
  <c r="BR173" i="1"/>
  <c r="BS173" i="1"/>
  <c r="BT173" i="1"/>
  <c r="BU173" i="1"/>
  <c r="BV173" i="1"/>
  <c r="BW173" i="1"/>
  <c r="CN173" i="1"/>
  <c r="CO173" i="1"/>
  <c r="CP173" i="1"/>
  <c r="CQ173" i="1"/>
  <c r="CR173" i="1"/>
  <c r="CS173" i="1"/>
  <c r="CT173" i="1"/>
  <c r="CU173" i="1"/>
  <c r="CV173" i="1"/>
  <c r="CW173" i="1"/>
  <c r="CX173" i="1"/>
  <c r="CY173" i="1"/>
  <c r="CZ173" i="1"/>
  <c r="DA173" i="1"/>
  <c r="DB173" i="1"/>
  <c r="DC173" i="1"/>
  <c r="DD173" i="1"/>
  <c r="DE173" i="1"/>
  <c r="DF173" i="1"/>
  <c r="DG173" i="1"/>
  <c r="DH173" i="1"/>
  <c r="DI173" i="1"/>
  <c r="DJ173" i="1"/>
  <c r="DK173" i="1"/>
  <c r="DL173" i="1"/>
  <c r="DM173" i="1"/>
  <c r="DN173" i="1"/>
  <c r="DO173" i="1"/>
  <c r="DP173" i="1"/>
  <c r="DQ173" i="1"/>
  <c r="DR173" i="1"/>
  <c r="DS173" i="1"/>
  <c r="DT173" i="1"/>
  <c r="DU173" i="1"/>
  <c r="DV173" i="1"/>
  <c r="DW173" i="1"/>
  <c r="DX173" i="1"/>
  <c r="DY173" i="1"/>
  <c r="DZ173" i="1"/>
  <c r="EA173" i="1"/>
  <c r="EB173" i="1"/>
  <c r="EC173" i="1"/>
  <c r="ED173" i="1"/>
  <c r="EE173" i="1"/>
  <c r="EF173" i="1"/>
  <c r="EG173" i="1"/>
  <c r="EH173" i="1"/>
  <c r="EI173" i="1"/>
  <c r="EJ173" i="1"/>
  <c r="EK173" i="1"/>
  <c r="EL173" i="1"/>
  <c r="EM173" i="1"/>
  <c r="EN173" i="1"/>
  <c r="EO173" i="1"/>
  <c r="EP173" i="1"/>
  <c r="EQ173" i="1"/>
  <c r="ER173" i="1"/>
  <c r="ES173" i="1"/>
  <c r="ET173" i="1"/>
  <c r="EU173" i="1"/>
  <c r="EV173" i="1"/>
  <c r="EW173" i="1"/>
  <c r="EX173" i="1"/>
  <c r="EY173" i="1"/>
  <c r="EZ173" i="1"/>
  <c r="FA173" i="1"/>
  <c r="FB173" i="1"/>
  <c r="FC173" i="1"/>
  <c r="FD173" i="1"/>
  <c r="FE173" i="1"/>
  <c r="FF173" i="1"/>
  <c r="FG173" i="1"/>
  <c r="FH173" i="1"/>
  <c r="FI173" i="1"/>
  <c r="FJ173" i="1"/>
  <c r="FK173" i="1"/>
  <c r="FL173" i="1"/>
  <c r="FM173" i="1"/>
  <c r="FN173" i="1"/>
  <c r="FO173" i="1"/>
  <c r="FP173" i="1"/>
  <c r="FQ173" i="1"/>
  <c r="FR173" i="1"/>
  <c r="FS173" i="1"/>
  <c r="FT173" i="1"/>
  <c r="FU173" i="1"/>
  <c r="FV173" i="1"/>
  <c r="FW173" i="1"/>
  <c r="FX173" i="1"/>
  <c r="FY173" i="1"/>
  <c r="FZ173" i="1"/>
  <c r="GA173" i="1"/>
  <c r="GB173" i="1"/>
  <c r="GC173" i="1"/>
  <c r="GD173" i="1"/>
  <c r="GE173" i="1"/>
  <c r="GF173" i="1"/>
  <c r="GG173" i="1"/>
  <c r="GH173" i="1"/>
  <c r="GI173" i="1"/>
  <c r="GJ173" i="1"/>
  <c r="GK173" i="1"/>
  <c r="GL173" i="1"/>
  <c r="GM173" i="1"/>
  <c r="GN173" i="1"/>
  <c r="GO173" i="1"/>
  <c r="GP173" i="1"/>
  <c r="GQ173" i="1"/>
  <c r="GR173" i="1"/>
  <c r="GS173" i="1"/>
  <c r="GT173" i="1"/>
  <c r="GU173" i="1"/>
  <c r="GV173" i="1"/>
  <c r="GW173" i="1"/>
  <c r="GX173" i="1"/>
  <c r="AC175" i="1"/>
  <c r="AE175" i="1"/>
  <c r="AF175" i="1"/>
  <c r="S175" i="1" s="1"/>
  <c r="AG175" i="1"/>
  <c r="AH175" i="1"/>
  <c r="AI175" i="1"/>
  <c r="AJ175" i="1"/>
  <c r="CQ175" i="1"/>
  <c r="CR175" i="1"/>
  <c r="CS175" i="1"/>
  <c r="CT175" i="1"/>
  <c r="CU175" i="1"/>
  <c r="T175" i="1" s="1"/>
  <c r="CV175" i="1"/>
  <c r="U175" i="1" s="1"/>
  <c r="CW175" i="1"/>
  <c r="V175" i="1" s="1"/>
  <c r="CX175" i="1"/>
  <c r="W175" i="1" s="1"/>
  <c r="CY175" i="1"/>
  <c r="X175" i="1" s="1"/>
  <c r="CZ175" i="1"/>
  <c r="Y175" i="1" s="1"/>
  <c r="FR175" i="1"/>
  <c r="GL175" i="1"/>
  <c r="GN175" i="1"/>
  <c r="GP175" i="1"/>
  <c r="GV175" i="1"/>
  <c r="HC175" i="1"/>
  <c r="GX175" i="1" s="1"/>
  <c r="AC176" i="1"/>
  <c r="AE176" i="1"/>
  <c r="AF176" i="1"/>
  <c r="S176" i="1" s="1"/>
  <c r="AG176" i="1"/>
  <c r="AH176" i="1"/>
  <c r="AI176" i="1"/>
  <c r="AJ176" i="1"/>
  <c r="CQ176" i="1"/>
  <c r="CR176" i="1"/>
  <c r="CS176" i="1"/>
  <c r="CT176" i="1"/>
  <c r="CU176" i="1"/>
  <c r="T176" i="1" s="1"/>
  <c r="CV176" i="1"/>
  <c r="U176" i="1" s="1"/>
  <c r="CW176" i="1"/>
  <c r="V176" i="1" s="1"/>
  <c r="CX176" i="1"/>
  <c r="W176" i="1" s="1"/>
  <c r="CY176" i="1"/>
  <c r="X176" i="1" s="1"/>
  <c r="CZ176" i="1"/>
  <c r="Y176" i="1" s="1"/>
  <c r="FR176" i="1"/>
  <c r="GL176" i="1"/>
  <c r="GN176" i="1"/>
  <c r="GP176" i="1"/>
  <c r="GV176" i="1"/>
  <c r="HC176" i="1"/>
  <c r="GX176" i="1" s="1"/>
  <c r="AC177" i="1"/>
  <c r="AE177" i="1"/>
  <c r="AF177" i="1"/>
  <c r="S177" i="1" s="1"/>
  <c r="AG177" i="1"/>
  <c r="AH177" i="1"/>
  <c r="AI177" i="1"/>
  <c r="AJ177" i="1"/>
  <c r="CQ177" i="1"/>
  <c r="CR177" i="1"/>
  <c r="CS177" i="1"/>
  <c r="CT177" i="1"/>
  <c r="CU177" i="1"/>
  <c r="T177" i="1" s="1"/>
  <c r="CV177" i="1"/>
  <c r="U177" i="1" s="1"/>
  <c r="CW177" i="1"/>
  <c r="V177" i="1" s="1"/>
  <c r="CX177" i="1"/>
  <c r="W177" i="1" s="1"/>
  <c r="CY177" i="1"/>
  <c r="X177" i="1" s="1"/>
  <c r="CZ177" i="1"/>
  <c r="Y177" i="1" s="1"/>
  <c r="FR177" i="1"/>
  <c r="GL177" i="1"/>
  <c r="GO177" i="1"/>
  <c r="GP177" i="1"/>
  <c r="GV177" i="1"/>
  <c r="HC177" i="1"/>
  <c r="GX177" i="1" s="1"/>
  <c r="AC178" i="1"/>
  <c r="AE178" i="1"/>
  <c r="AF178" i="1"/>
  <c r="S178" i="1" s="1"/>
  <c r="AG178" i="1"/>
  <c r="AH178" i="1"/>
  <c r="AI178" i="1"/>
  <c r="AJ178" i="1"/>
  <c r="CQ178" i="1"/>
  <c r="CR178" i="1"/>
  <c r="CS178" i="1"/>
  <c r="CT178" i="1"/>
  <c r="CU178" i="1"/>
  <c r="T178" i="1" s="1"/>
  <c r="CV178" i="1"/>
  <c r="U178" i="1" s="1"/>
  <c r="CW178" i="1"/>
  <c r="V178" i="1" s="1"/>
  <c r="CX178" i="1"/>
  <c r="W178" i="1" s="1"/>
  <c r="CY178" i="1"/>
  <c r="X178" i="1" s="1"/>
  <c r="CZ178" i="1"/>
  <c r="Y178" i="1" s="1"/>
  <c r="FR178" i="1"/>
  <c r="GL178" i="1"/>
  <c r="GO178" i="1"/>
  <c r="GP178" i="1"/>
  <c r="GV178" i="1"/>
  <c r="HC178" i="1"/>
  <c r="GX178" i="1" s="1"/>
  <c r="AC179" i="1"/>
  <c r="AE179" i="1"/>
  <c r="AF179" i="1"/>
  <c r="S179" i="1" s="1"/>
  <c r="AG179" i="1"/>
  <c r="AH179" i="1"/>
  <c r="AI179" i="1"/>
  <c r="AJ179" i="1"/>
  <c r="CQ179" i="1"/>
  <c r="CR179" i="1"/>
  <c r="CS179" i="1"/>
  <c r="CT179" i="1"/>
  <c r="CU179" i="1"/>
  <c r="T179" i="1" s="1"/>
  <c r="CV179" i="1"/>
  <c r="U179" i="1" s="1"/>
  <c r="CW179" i="1"/>
  <c r="V179" i="1" s="1"/>
  <c r="CX179" i="1"/>
  <c r="W179" i="1" s="1"/>
  <c r="CY179" i="1"/>
  <c r="X179" i="1" s="1"/>
  <c r="CZ179" i="1"/>
  <c r="Y179" i="1" s="1"/>
  <c r="FR179" i="1"/>
  <c r="GL179" i="1"/>
  <c r="GN179" i="1"/>
  <c r="GP179" i="1"/>
  <c r="GV179" i="1"/>
  <c r="HC179" i="1"/>
  <c r="GX179" i="1" s="1"/>
  <c r="AC180" i="1"/>
  <c r="AE180" i="1"/>
  <c r="AF180" i="1"/>
  <c r="S180" i="1" s="1"/>
  <c r="AG180" i="1"/>
  <c r="AH180" i="1"/>
  <c r="AI180" i="1"/>
  <c r="AJ180" i="1"/>
  <c r="CQ180" i="1"/>
  <c r="CR180" i="1"/>
  <c r="CS180" i="1"/>
  <c r="CT180" i="1"/>
  <c r="CU180" i="1"/>
  <c r="T180" i="1" s="1"/>
  <c r="CV180" i="1"/>
  <c r="U180" i="1" s="1"/>
  <c r="CW180" i="1"/>
  <c r="V180" i="1" s="1"/>
  <c r="CX180" i="1"/>
  <c r="W180" i="1" s="1"/>
  <c r="CY180" i="1"/>
  <c r="X180" i="1" s="1"/>
  <c r="CZ180" i="1"/>
  <c r="Y180" i="1" s="1"/>
  <c r="FR180" i="1"/>
  <c r="GL180" i="1"/>
  <c r="GN180" i="1"/>
  <c r="GP180" i="1"/>
  <c r="GV180" i="1"/>
  <c r="HC180" i="1"/>
  <c r="GX180" i="1" s="1"/>
  <c r="AC181" i="1"/>
  <c r="AE181" i="1"/>
  <c r="AF181" i="1"/>
  <c r="S181" i="1" s="1"/>
  <c r="AG181" i="1"/>
  <c r="AH181" i="1"/>
  <c r="AI181" i="1"/>
  <c r="AJ181" i="1"/>
  <c r="CQ181" i="1"/>
  <c r="CR181" i="1"/>
  <c r="CS181" i="1"/>
  <c r="CT181" i="1"/>
  <c r="CU181" i="1"/>
  <c r="T181" i="1" s="1"/>
  <c r="CV181" i="1"/>
  <c r="U181" i="1" s="1"/>
  <c r="CW181" i="1"/>
  <c r="V181" i="1" s="1"/>
  <c r="CX181" i="1"/>
  <c r="W181" i="1" s="1"/>
  <c r="CY181" i="1"/>
  <c r="X181" i="1" s="1"/>
  <c r="CZ181" i="1"/>
  <c r="Y181" i="1" s="1"/>
  <c r="FR181" i="1"/>
  <c r="GL181" i="1"/>
  <c r="GN181" i="1"/>
  <c r="GP181" i="1"/>
  <c r="GV181" i="1"/>
  <c r="HC181" i="1"/>
  <c r="GX181" i="1" s="1"/>
  <c r="AC182" i="1"/>
  <c r="AE182" i="1"/>
  <c r="AF182" i="1"/>
  <c r="S182" i="1" s="1"/>
  <c r="AG182" i="1"/>
  <c r="AH182" i="1"/>
  <c r="AI182" i="1"/>
  <c r="AJ182" i="1"/>
  <c r="CQ182" i="1"/>
  <c r="CR182" i="1"/>
  <c r="CS182" i="1"/>
  <c r="CT182" i="1"/>
  <c r="CU182" i="1"/>
  <c r="T182" i="1" s="1"/>
  <c r="CV182" i="1"/>
  <c r="U182" i="1" s="1"/>
  <c r="CW182" i="1"/>
  <c r="V182" i="1" s="1"/>
  <c r="CX182" i="1"/>
  <c r="W182" i="1" s="1"/>
  <c r="CY182" i="1"/>
  <c r="X182" i="1" s="1"/>
  <c r="CZ182" i="1"/>
  <c r="Y182" i="1" s="1"/>
  <c r="FR182" i="1"/>
  <c r="GL182" i="1"/>
  <c r="GN182" i="1"/>
  <c r="GP182" i="1"/>
  <c r="GV182" i="1"/>
  <c r="HC182" i="1"/>
  <c r="GX182" i="1" s="1"/>
  <c r="AC183" i="1"/>
  <c r="AE183" i="1"/>
  <c r="AF183" i="1"/>
  <c r="S183" i="1" s="1"/>
  <c r="AG183" i="1"/>
  <c r="AH183" i="1"/>
  <c r="AI183" i="1"/>
  <c r="AJ183" i="1"/>
  <c r="CQ183" i="1"/>
  <c r="CR183" i="1"/>
  <c r="CS183" i="1"/>
  <c r="CT183" i="1"/>
  <c r="CU183" i="1"/>
  <c r="T183" i="1" s="1"/>
  <c r="CV183" i="1"/>
  <c r="U183" i="1" s="1"/>
  <c r="CW183" i="1"/>
  <c r="V183" i="1" s="1"/>
  <c r="CX183" i="1"/>
  <c r="W183" i="1" s="1"/>
  <c r="CY183" i="1"/>
  <c r="X183" i="1" s="1"/>
  <c r="CZ183" i="1"/>
  <c r="Y183" i="1" s="1"/>
  <c r="FR183" i="1"/>
  <c r="GL183" i="1"/>
  <c r="GN183" i="1"/>
  <c r="GP183" i="1"/>
  <c r="GV183" i="1"/>
  <c r="HC183" i="1"/>
  <c r="GX183" i="1" s="1"/>
  <c r="AC184" i="1"/>
  <c r="AE184" i="1"/>
  <c r="AF184" i="1"/>
  <c r="S184" i="1" s="1"/>
  <c r="AG184" i="1"/>
  <c r="AH184" i="1"/>
  <c r="AI184" i="1"/>
  <c r="AJ184" i="1"/>
  <c r="CQ184" i="1"/>
  <c r="CR184" i="1"/>
  <c r="CS184" i="1"/>
  <c r="CT184" i="1"/>
  <c r="CU184" i="1"/>
  <c r="T184" i="1" s="1"/>
  <c r="CV184" i="1"/>
  <c r="U184" i="1" s="1"/>
  <c r="CW184" i="1"/>
  <c r="V184" i="1" s="1"/>
  <c r="CX184" i="1"/>
  <c r="W184" i="1" s="1"/>
  <c r="CY184" i="1"/>
  <c r="X184" i="1" s="1"/>
  <c r="CZ184" i="1"/>
  <c r="Y184" i="1" s="1"/>
  <c r="FR184" i="1"/>
  <c r="GL184" i="1"/>
  <c r="GN184" i="1"/>
  <c r="GP184" i="1"/>
  <c r="GV184" i="1"/>
  <c r="HC184" i="1"/>
  <c r="GX184" i="1" s="1"/>
  <c r="I185" i="1"/>
  <c r="K185" i="1"/>
  <c r="AC185" i="1"/>
  <c r="AE185" i="1"/>
  <c r="AF185" i="1"/>
  <c r="S185" i="1" s="1"/>
  <c r="AG185" i="1"/>
  <c r="AH185" i="1"/>
  <c r="AI185" i="1"/>
  <c r="AJ185" i="1"/>
  <c r="CQ185" i="1"/>
  <c r="CR185" i="1"/>
  <c r="CS185" i="1"/>
  <c r="CT185" i="1"/>
  <c r="CU185" i="1"/>
  <c r="T185" i="1" s="1"/>
  <c r="CV185" i="1"/>
  <c r="U185" i="1" s="1"/>
  <c r="CW185" i="1"/>
  <c r="V185" i="1" s="1"/>
  <c r="CX185" i="1"/>
  <c r="W185" i="1" s="1"/>
  <c r="CY185" i="1"/>
  <c r="X185" i="1" s="1"/>
  <c r="CZ185" i="1"/>
  <c r="Y185" i="1" s="1"/>
  <c r="FR185" i="1"/>
  <c r="GL185" i="1"/>
  <c r="GN185" i="1"/>
  <c r="GP185" i="1"/>
  <c r="GV185" i="1"/>
  <c r="HC185" i="1"/>
  <c r="GX185" i="1" s="1"/>
  <c r="AC186" i="1"/>
  <c r="AE186" i="1"/>
  <c r="AF186" i="1"/>
  <c r="S186" i="1" s="1"/>
  <c r="AG186" i="1"/>
  <c r="AH186" i="1"/>
  <c r="AI186" i="1"/>
  <c r="AJ186" i="1"/>
  <c r="CQ186" i="1"/>
  <c r="CR186" i="1"/>
  <c r="CS186" i="1"/>
  <c r="CT186" i="1"/>
  <c r="CU186" i="1"/>
  <c r="T186" i="1" s="1"/>
  <c r="CV186" i="1"/>
  <c r="U186" i="1" s="1"/>
  <c r="CW186" i="1"/>
  <c r="V186" i="1" s="1"/>
  <c r="CX186" i="1"/>
  <c r="W186" i="1" s="1"/>
  <c r="CY186" i="1"/>
  <c r="X186" i="1" s="1"/>
  <c r="CZ186" i="1"/>
  <c r="Y186" i="1" s="1"/>
  <c r="FR186" i="1"/>
  <c r="GL186" i="1"/>
  <c r="GN186" i="1"/>
  <c r="GP186" i="1"/>
  <c r="GV186" i="1"/>
  <c r="HC186" i="1"/>
  <c r="GX186" i="1" s="1"/>
  <c r="AC187" i="1"/>
  <c r="AE187" i="1"/>
  <c r="AF187" i="1"/>
  <c r="S187" i="1" s="1"/>
  <c r="AG187" i="1"/>
  <c r="AH187" i="1"/>
  <c r="AI187" i="1"/>
  <c r="AJ187" i="1"/>
  <c r="CQ187" i="1"/>
  <c r="CR187" i="1"/>
  <c r="CS187" i="1"/>
  <c r="CT187" i="1"/>
  <c r="CU187" i="1"/>
  <c r="T187" i="1" s="1"/>
  <c r="CV187" i="1"/>
  <c r="U187" i="1" s="1"/>
  <c r="CW187" i="1"/>
  <c r="V187" i="1" s="1"/>
  <c r="CX187" i="1"/>
  <c r="W187" i="1" s="1"/>
  <c r="CY187" i="1"/>
  <c r="X187" i="1" s="1"/>
  <c r="CZ187" i="1"/>
  <c r="Y187" i="1" s="1"/>
  <c r="FR187" i="1"/>
  <c r="GL187" i="1"/>
  <c r="GN187" i="1"/>
  <c r="GP187" i="1"/>
  <c r="GV187" i="1"/>
  <c r="HC187" i="1"/>
  <c r="GX187" i="1" s="1"/>
  <c r="AC188" i="1"/>
  <c r="AE188" i="1"/>
  <c r="AF188" i="1"/>
  <c r="S188" i="1" s="1"/>
  <c r="AG188" i="1"/>
  <c r="AH188" i="1"/>
  <c r="AI188" i="1"/>
  <c r="AJ188" i="1"/>
  <c r="CQ188" i="1"/>
  <c r="CR188" i="1"/>
  <c r="CS188" i="1"/>
  <c r="CT188" i="1"/>
  <c r="CU188" i="1"/>
  <c r="T188" i="1" s="1"/>
  <c r="CV188" i="1"/>
  <c r="U188" i="1" s="1"/>
  <c r="CW188" i="1"/>
  <c r="V188" i="1" s="1"/>
  <c r="CX188" i="1"/>
  <c r="W188" i="1" s="1"/>
  <c r="CY188" i="1"/>
  <c r="X188" i="1" s="1"/>
  <c r="CZ188" i="1"/>
  <c r="Y188" i="1" s="1"/>
  <c r="FR188" i="1"/>
  <c r="GL188" i="1"/>
  <c r="GN188" i="1"/>
  <c r="GP188" i="1"/>
  <c r="GV188" i="1"/>
  <c r="HC188" i="1"/>
  <c r="GX188" i="1" s="1"/>
  <c r="B190" i="1"/>
  <c r="B173" i="1" s="1"/>
  <c r="C190" i="1"/>
  <c r="C173" i="1" s="1"/>
  <c r="D190" i="1"/>
  <c r="D173" i="1" s="1"/>
  <c r="F190" i="1"/>
  <c r="F173" i="1" s="1"/>
  <c r="G190" i="1"/>
  <c r="G173" i="1" s="1"/>
  <c r="AF190" i="1"/>
  <c r="AG190" i="1"/>
  <c r="AH190" i="1"/>
  <c r="AI190" i="1"/>
  <c r="AJ190" i="1"/>
  <c r="AK190" i="1"/>
  <c r="AL190" i="1"/>
  <c r="BX190" i="1"/>
  <c r="BY190" i="1"/>
  <c r="BZ190" i="1"/>
  <c r="CD190" i="1"/>
  <c r="CG190" i="1"/>
  <c r="CI190" i="1"/>
  <c r="CJ190" i="1"/>
  <c r="CK190" i="1"/>
  <c r="CL190" i="1"/>
  <c r="CM190" i="1"/>
  <c r="D220" i="1"/>
  <c r="E222" i="1"/>
  <c r="Z222" i="1"/>
  <c r="AA222" i="1"/>
  <c r="AM222" i="1"/>
  <c r="AN222" i="1"/>
  <c r="BE222" i="1"/>
  <c r="BF222" i="1"/>
  <c r="BG222" i="1"/>
  <c r="BH222" i="1"/>
  <c r="BI222" i="1"/>
  <c r="BJ222" i="1"/>
  <c r="BK222" i="1"/>
  <c r="BL222" i="1"/>
  <c r="BM222" i="1"/>
  <c r="BN222" i="1"/>
  <c r="BO222" i="1"/>
  <c r="BP222" i="1"/>
  <c r="BQ222" i="1"/>
  <c r="BR222" i="1"/>
  <c r="BS222" i="1"/>
  <c r="BT222" i="1"/>
  <c r="BU222" i="1"/>
  <c r="BV222" i="1"/>
  <c r="BW222" i="1"/>
  <c r="CN222" i="1"/>
  <c r="CO222" i="1"/>
  <c r="CP222" i="1"/>
  <c r="CQ222" i="1"/>
  <c r="CR222" i="1"/>
  <c r="CS222" i="1"/>
  <c r="CT222" i="1"/>
  <c r="CU222" i="1"/>
  <c r="CV222" i="1"/>
  <c r="CW222" i="1"/>
  <c r="CX222" i="1"/>
  <c r="CY222" i="1"/>
  <c r="CZ222" i="1"/>
  <c r="DA222" i="1"/>
  <c r="DB222" i="1"/>
  <c r="DC222" i="1"/>
  <c r="DD222" i="1"/>
  <c r="DE222" i="1"/>
  <c r="DF222" i="1"/>
  <c r="DG222" i="1"/>
  <c r="DH222" i="1"/>
  <c r="DI222" i="1"/>
  <c r="DJ222" i="1"/>
  <c r="DK222" i="1"/>
  <c r="DL222" i="1"/>
  <c r="DM222" i="1"/>
  <c r="DN222" i="1"/>
  <c r="DO222" i="1"/>
  <c r="DP222" i="1"/>
  <c r="DQ222" i="1"/>
  <c r="DR222" i="1"/>
  <c r="DS222" i="1"/>
  <c r="DT222" i="1"/>
  <c r="DU222" i="1"/>
  <c r="DV222" i="1"/>
  <c r="DW222" i="1"/>
  <c r="DX222" i="1"/>
  <c r="DY222" i="1"/>
  <c r="DZ222" i="1"/>
  <c r="EA222" i="1"/>
  <c r="EB222" i="1"/>
  <c r="EC222" i="1"/>
  <c r="ED222" i="1"/>
  <c r="EE222" i="1"/>
  <c r="EF222" i="1"/>
  <c r="EG222" i="1"/>
  <c r="EH222" i="1"/>
  <c r="EI222" i="1"/>
  <c r="EJ222" i="1"/>
  <c r="EK222" i="1"/>
  <c r="EL222" i="1"/>
  <c r="EM222" i="1"/>
  <c r="EN222" i="1"/>
  <c r="EO222" i="1"/>
  <c r="EP222" i="1"/>
  <c r="EQ222" i="1"/>
  <c r="ER222" i="1"/>
  <c r="ES222" i="1"/>
  <c r="ET222" i="1"/>
  <c r="EU222" i="1"/>
  <c r="EV222" i="1"/>
  <c r="EW222" i="1"/>
  <c r="EX222" i="1"/>
  <c r="EY222" i="1"/>
  <c r="EZ222" i="1"/>
  <c r="FA222" i="1"/>
  <c r="FB222" i="1"/>
  <c r="FC222" i="1"/>
  <c r="FD222" i="1"/>
  <c r="FE222" i="1"/>
  <c r="FF222" i="1"/>
  <c r="FG222" i="1"/>
  <c r="FH222" i="1"/>
  <c r="FI222" i="1"/>
  <c r="FJ222" i="1"/>
  <c r="FK222" i="1"/>
  <c r="FL222" i="1"/>
  <c r="FM222" i="1"/>
  <c r="FN222" i="1"/>
  <c r="FO222" i="1"/>
  <c r="FP222" i="1"/>
  <c r="FQ222" i="1"/>
  <c r="FR222" i="1"/>
  <c r="FS222" i="1"/>
  <c r="FT222" i="1"/>
  <c r="FU222" i="1"/>
  <c r="FV222" i="1"/>
  <c r="FW222" i="1"/>
  <c r="FX222" i="1"/>
  <c r="FY222" i="1"/>
  <c r="FZ222" i="1"/>
  <c r="GA222" i="1"/>
  <c r="GB222" i="1"/>
  <c r="GC222" i="1"/>
  <c r="GD222" i="1"/>
  <c r="GE222" i="1"/>
  <c r="GF222" i="1"/>
  <c r="GG222" i="1"/>
  <c r="GH222" i="1"/>
  <c r="GI222" i="1"/>
  <c r="GJ222" i="1"/>
  <c r="GK222" i="1"/>
  <c r="GL222" i="1"/>
  <c r="GM222" i="1"/>
  <c r="GN222" i="1"/>
  <c r="GO222" i="1"/>
  <c r="GP222" i="1"/>
  <c r="GQ222" i="1"/>
  <c r="GR222" i="1"/>
  <c r="GS222" i="1"/>
  <c r="GT222" i="1"/>
  <c r="GU222" i="1"/>
  <c r="GV222" i="1"/>
  <c r="GW222" i="1"/>
  <c r="GX222" i="1"/>
  <c r="AC224" i="1"/>
  <c r="AE224" i="1"/>
  <c r="AF224" i="1"/>
  <c r="S224" i="1" s="1"/>
  <c r="AG224" i="1"/>
  <c r="AH224" i="1"/>
  <c r="AI224" i="1"/>
  <c r="AJ224" i="1"/>
  <c r="CQ224" i="1"/>
  <c r="CR224" i="1"/>
  <c r="CS224" i="1"/>
  <c r="CT224" i="1"/>
  <c r="CU224" i="1"/>
  <c r="T224" i="1" s="1"/>
  <c r="CV224" i="1"/>
  <c r="U224" i="1" s="1"/>
  <c r="CW224" i="1"/>
  <c r="V224" i="1" s="1"/>
  <c r="CX224" i="1"/>
  <c r="W224" i="1" s="1"/>
  <c r="CY224" i="1"/>
  <c r="X224" i="1" s="1"/>
  <c r="CZ224" i="1"/>
  <c r="Y224" i="1" s="1"/>
  <c r="FR224" i="1"/>
  <c r="GL224" i="1"/>
  <c r="GO224" i="1"/>
  <c r="GP224" i="1"/>
  <c r="GV224" i="1"/>
  <c r="HC224" i="1"/>
  <c r="GX224" i="1" s="1"/>
  <c r="AC225" i="1"/>
  <c r="AE225" i="1"/>
  <c r="AF225" i="1"/>
  <c r="S225" i="1" s="1"/>
  <c r="AG225" i="1"/>
  <c r="AH225" i="1"/>
  <c r="AI225" i="1"/>
  <c r="AJ225" i="1"/>
  <c r="CQ225" i="1"/>
  <c r="CR225" i="1"/>
  <c r="CS225" i="1"/>
  <c r="CT225" i="1"/>
  <c r="CU225" i="1"/>
  <c r="T225" i="1" s="1"/>
  <c r="CV225" i="1"/>
  <c r="U225" i="1" s="1"/>
  <c r="CW225" i="1"/>
  <c r="V225" i="1" s="1"/>
  <c r="CX225" i="1"/>
  <c r="W225" i="1" s="1"/>
  <c r="CY225" i="1"/>
  <c r="X225" i="1" s="1"/>
  <c r="CZ225" i="1"/>
  <c r="Y225" i="1" s="1"/>
  <c r="FR225" i="1"/>
  <c r="GL225" i="1"/>
  <c r="GO225" i="1"/>
  <c r="GP225" i="1"/>
  <c r="GV225" i="1"/>
  <c r="HC225" i="1"/>
  <c r="GX225" i="1" s="1"/>
  <c r="AC226" i="1"/>
  <c r="AE226" i="1"/>
  <c r="AF226" i="1"/>
  <c r="S226" i="1" s="1"/>
  <c r="AG226" i="1"/>
  <c r="AH226" i="1"/>
  <c r="AI226" i="1"/>
  <c r="AJ226" i="1"/>
  <c r="CQ226" i="1"/>
  <c r="CR226" i="1"/>
  <c r="CS226" i="1"/>
  <c r="CT226" i="1"/>
  <c r="CU226" i="1"/>
  <c r="T226" i="1" s="1"/>
  <c r="CV226" i="1"/>
  <c r="U226" i="1" s="1"/>
  <c r="CW226" i="1"/>
  <c r="V226" i="1" s="1"/>
  <c r="CX226" i="1"/>
  <c r="W226" i="1" s="1"/>
  <c r="CY226" i="1"/>
  <c r="X226" i="1" s="1"/>
  <c r="CZ226" i="1"/>
  <c r="Y226" i="1" s="1"/>
  <c r="FR226" i="1"/>
  <c r="GL226" i="1"/>
  <c r="GO226" i="1"/>
  <c r="GP226" i="1"/>
  <c r="GV226" i="1"/>
  <c r="HC226" i="1"/>
  <c r="GX226" i="1" s="1"/>
  <c r="AC227" i="1"/>
  <c r="AE227" i="1"/>
  <c r="AF227" i="1"/>
  <c r="S227" i="1" s="1"/>
  <c r="AG227" i="1"/>
  <c r="AH227" i="1"/>
  <c r="AI227" i="1"/>
  <c r="AJ227" i="1"/>
  <c r="CQ227" i="1"/>
  <c r="CR227" i="1"/>
  <c r="CS227" i="1"/>
  <c r="CT227" i="1"/>
  <c r="CU227" i="1"/>
  <c r="T227" i="1" s="1"/>
  <c r="CV227" i="1"/>
  <c r="U227" i="1" s="1"/>
  <c r="CW227" i="1"/>
  <c r="V227" i="1" s="1"/>
  <c r="CX227" i="1"/>
  <c r="W227" i="1" s="1"/>
  <c r="CY227" i="1"/>
  <c r="X227" i="1" s="1"/>
  <c r="CZ227" i="1"/>
  <c r="Y227" i="1" s="1"/>
  <c r="FR227" i="1"/>
  <c r="GL227" i="1"/>
  <c r="GO227" i="1"/>
  <c r="GP227" i="1"/>
  <c r="GV227" i="1"/>
  <c r="HC227" i="1"/>
  <c r="GX227" i="1" s="1"/>
  <c r="AC228" i="1"/>
  <c r="AE228" i="1"/>
  <c r="AF228" i="1"/>
  <c r="S228" i="1" s="1"/>
  <c r="AG228" i="1"/>
  <c r="AH228" i="1"/>
  <c r="AI228" i="1"/>
  <c r="AJ228" i="1"/>
  <c r="CQ228" i="1"/>
  <c r="CR228" i="1"/>
  <c r="CS228" i="1"/>
  <c r="CT228" i="1"/>
  <c r="CU228" i="1"/>
  <c r="T228" i="1" s="1"/>
  <c r="CV228" i="1"/>
  <c r="U228" i="1" s="1"/>
  <c r="CW228" i="1"/>
  <c r="V228" i="1" s="1"/>
  <c r="CX228" i="1"/>
  <c r="W228" i="1" s="1"/>
  <c r="CY228" i="1"/>
  <c r="X228" i="1" s="1"/>
  <c r="CZ228" i="1"/>
  <c r="Y228" i="1" s="1"/>
  <c r="FR228" i="1"/>
  <c r="GL228" i="1"/>
  <c r="GO228" i="1"/>
  <c r="GP228" i="1"/>
  <c r="GV228" i="1"/>
  <c r="HC228" i="1"/>
  <c r="GX228" i="1" s="1"/>
  <c r="AC229" i="1"/>
  <c r="AE229" i="1"/>
  <c r="AF229" i="1"/>
  <c r="S229" i="1" s="1"/>
  <c r="AG229" i="1"/>
  <c r="AH229" i="1"/>
  <c r="AI229" i="1"/>
  <c r="AJ229" i="1"/>
  <c r="CQ229" i="1"/>
  <c r="CR229" i="1"/>
  <c r="CS229" i="1"/>
  <c r="CT229" i="1"/>
  <c r="CU229" i="1"/>
  <c r="T229" i="1" s="1"/>
  <c r="CV229" i="1"/>
  <c r="U229" i="1" s="1"/>
  <c r="CW229" i="1"/>
  <c r="V229" i="1" s="1"/>
  <c r="CX229" i="1"/>
  <c r="W229" i="1" s="1"/>
  <c r="CY229" i="1"/>
  <c r="X229" i="1" s="1"/>
  <c r="CZ229" i="1"/>
  <c r="Y229" i="1" s="1"/>
  <c r="FR229" i="1"/>
  <c r="GL229" i="1"/>
  <c r="GO229" i="1"/>
  <c r="GP229" i="1"/>
  <c r="GV229" i="1"/>
  <c r="HC229" i="1"/>
  <c r="GX229" i="1" s="1"/>
  <c r="B231" i="1"/>
  <c r="B222" i="1" s="1"/>
  <c r="C231" i="1"/>
  <c r="C222" i="1" s="1"/>
  <c r="D231" i="1"/>
  <c r="D222" i="1" s="1"/>
  <c r="F231" i="1"/>
  <c r="F222" i="1" s="1"/>
  <c r="G231" i="1"/>
  <c r="G222" i="1" s="1"/>
  <c r="AF231" i="1"/>
  <c r="AG231" i="1"/>
  <c r="AH231" i="1"/>
  <c r="AI231" i="1"/>
  <c r="AJ231" i="1"/>
  <c r="AK231" i="1"/>
  <c r="AL231" i="1"/>
  <c r="BX231" i="1"/>
  <c r="BY231" i="1"/>
  <c r="BZ231" i="1"/>
  <c r="CC231" i="1"/>
  <c r="CD231" i="1"/>
  <c r="CG231" i="1"/>
  <c r="CI231" i="1"/>
  <c r="CJ231" i="1"/>
  <c r="CK231" i="1"/>
  <c r="CL231" i="1"/>
  <c r="CM231" i="1"/>
  <c r="D261" i="1"/>
  <c r="E263" i="1"/>
  <c r="Z263" i="1"/>
  <c r="AA263" i="1"/>
  <c r="AM263" i="1"/>
  <c r="AN263" i="1"/>
  <c r="BE263" i="1"/>
  <c r="BF263" i="1"/>
  <c r="BG263" i="1"/>
  <c r="BH263" i="1"/>
  <c r="BI263" i="1"/>
  <c r="BJ263" i="1"/>
  <c r="BK263" i="1"/>
  <c r="BL263" i="1"/>
  <c r="BM263" i="1"/>
  <c r="BN263" i="1"/>
  <c r="BO263" i="1"/>
  <c r="BP263" i="1"/>
  <c r="BQ263" i="1"/>
  <c r="BR263" i="1"/>
  <c r="BS263" i="1"/>
  <c r="BT263" i="1"/>
  <c r="BU263" i="1"/>
  <c r="BV263" i="1"/>
  <c r="BW263" i="1"/>
  <c r="CN263" i="1"/>
  <c r="CO263" i="1"/>
  <c r="CP263" i="1"/>
  <c r="CQ263" i="1"/>
  <c r="CR263" i="1"/>
  <c r="CS263" i="1"/>
  <c r="CT263" i="1"/>
  <c r="CU263" i="1"/>
  <c r="CV263" i="1"/>
  <c r="CW263" i="1"/>
  <c r="CX263" i="1"/>
  <c r="CY263" i="1"/>
  <c r="CZ263" i="1"/>
  <c r="DA263" i="1"/>
  <c r="DB263" i="1"/>
  <c r="DC263" i="1"/>
  <c r="DD263" i="1"/>
  <c r="DE263" i="1"/>
  <c r="DF263" i="1"/>
  <c r="DG263" i="1"/>
  <c r="DH263" i="1"/>
  <c r="DI263" i="1"/>
  <c r="DJ263" i="1"/>
  <c r="DK263" i="1"/>
  <c r="DL263" i="1"/>
  <c r="DM263" i="1"/>
  <c r="DN263" i="1"/>
  <c r="DO263" i="1"/>
  <c r="DP263" i="1"/>
  <c r="DQ263" i="1"/>
  <c r="DR263" i="1"/>
  <c r="DS263" i="1"/>
  <c r="DT263" i="1"/>
  <c r="DU263" i="1"/>
  <c r="DV263" i="1"/>
  <c r="DW263" i="1"/>
  <c r="DX263" i="1"/>
  <c r="DY263" i="1"/>
  <c r="DZ263" i="1"/>
  <c r="EA263" i="1"/>
  <c r="EB263" i="1"/>
  <c r="EC263" i="1"/>
  <c r="ED263" i="1"/>
  <c r="EE263" i="1"/>
  <c r="EF263" i="1"/>
  <c r="EG263" i="1"/>
  <c r="EH263" i="1"/>
  <c r="EI263" i="1"/>
  <c r="EJ263" i="1"/>
  <c r="EK263" i="1"/>
  <c r="EL263" i="1"/>
  <c r="EM263" i="1"/>
  <c r="EN263" i="1"/>
  <c r="EO263" i="1"/>
  <c r="EP263" i="1"/>
  <c r="EQ263" i="1"/>
  <c r="ER263" i="1"/>
  <c r="ES263" i="1"/>
  <c r="ET263" i="1"/>
  <c r="EU263" i="1"/>
  <c r="EV263" i="1"/>
  <c r="EW263" i="1"/>
  <c r="EX263" i="1"/>
  <c r="EY263" i="1"/>
  <c r="EZ263" i="1"/>
  <c r="FA263" i="1"/>
  <c r="FB263" i="1"/>
  <c r="FC263" i="1"/>
  <c r="FD263" i="1"/>
  <c r="FE263" i="1"/>
  <c r="FF263" i="1"/>
  <c r="FG263" i="1"/>
  <c r="FH263" i="1"/>
  <c r="FI263" i="1"/>
  <c r="FJ263" i="1"/>
  <c r="FK263" i="1"/>
  <c r="FL263" i="1"/>
  <c r="FM263" i="1"/>
  <c r="FN263" i="1"/>
  <c r="FO263" i="1"/>
  <c r="FP263" i="1"/>
  <c r="FQ263" i="1"/>
  <c r="FR263" i="1"/>
  <c r="FS263" i="1"/>
  <c r="FT263" i="1"/>
  <c r="FU263" i="1"/>
  <c r="FV263" i="1"/>
  <c r="FW263" i="1"/>
  <c r="FX263" i="1"/>
  <c r="FY263" i="1"/>
  <c r="FZ263" i="1"/>
  <c r="GA263" i="1"/>
  <c r="GB263" i="1"/>
  <c r="GC263" i="1"/>
  <c r="GD263" i="1"/>
  <c r="GE263" i="1"/>
  <c r="GF263" i="1"/>
  <c r="GG263" i="1"/>
  <c r="GH263" i="1"/>
  <c r="GI263" i="1"/>
  <c r="GJ263" i="1"/>
  <c r="GK263" i="1"/>
  <c r="GL263" i="1"/>
  <c r="GM263" i="1"/>
  <c r="GN263" i="1"/>
  <c r="GO263" i="1"/>
  <c r="GP263" i="1"/>
  <c r="GQ263" i="1"/>
  <c r="GR263" i="1"/>
  <c r="GS263" i="1"/>
  <c r="GT263" i="1"/>
  <c r="GU263" i="1"/>
  <c r="GV263" i="1"/>
  <c r="GW263" i="1"/>
  <c r="GX263" i="1"/>
  <c r="C265" i="1"/>
  <c r="D265" i="1"/>
  <c r="AC265" i="1"/>
  <c r="AE265" i="1"/>
  <c r="AF265" i="1"/>
  <c r="S265" i="1" s="1"/>
  <c r="AG265" i="1"/>
  <c r="AH265" i="1"/>
  <c r="AI265" i="1"/>
  <c r="AJ265" i="1"/>
  <c r="CQ265" i="1"/>
  <c r="CR265" i="1"/>
  <c r="CS265" i="1"/>
  <c r="CT265" i="1"/>
  <c r="CU265" i="1"/>
  <c r="T265" i="1" s="1"/>
  <c r="CV265" i="1"/>
  <c r="U265" i="1" s="1"/>
  <c r="CW265" i="1"/>
  <c r="V265" i="1" s="1"/>
  <c r="CX265" i="1"/>
  <c r="W265" i="1" s="1"/>
  <c r="CY265" i="1"/>
  <c r="X265" i="1" s="1"/>
  <c r="CZ265" i="1"/>
  <c r="Y265" i="1" s="1"/>
  <c r="FR265" i="1"/>
  <c r="GL265" i="1"/>
  <c r="GN265" i="1"/>
  <c r="GO265" i="1"/>
  <c r="GV265" i="1"/>
  <c r="HC265" i="1"/>
  <c r="GX265" i="1" s="1"/>
  <c r="C266" i="1"/>
  <c r="D266" i="1"/>
  <c r="AC266" i="1"/>
  <c r="AE266" i="1"/>
  <c r="AF266" i="1"/>
  <c r="S266" i="1" s="1"/>
  <c r="AG266" i="1"/>
  <c r="AH266" i="1"/>
  <c r="AI266" i="1"/>
  <c r="AJ266" i="1"/>
  <c r="CQ266" i="1"/>
  <c r="CR266" i="1"/>
  <c r="CS266" i="1"/>
  <c r="CT266" i="1"/>
  <c r="CU266" i="1"/>
  <c r="T266" i="1" s="1"/>
  <c r="CV266" i="1"/>
  <c r="U266" i="1" s="1"/>
  <c r="CW266" i="1"/>
  <c r="V266" i="1" s="1"/>
  <c r="CX266" i="1"/>
  <c r="W266" i="1" s="1"/>
  <c r="CY266" i="1"/>
  <c r="X266" i="1" s="1"/>
  <c r="CZ266" i="1"/>
  <c r="Y266" i="1" s="1"/>
  <c r="FR266" i="1"/>
  <c r="GL266" i="1"/>
  <c r="GN266" i="1"/>
  <c r="GO266" i="1"/>
  <c r="GV266" i="1"/>
  <c r="HC266" i="1"/>
  <c r="GX266" i="1" s="1"/>
  <c r="C267" i="1"/>
  <c r="D267" i="1"/>
  <c r="AC267" i="1"/>
  <c r="AE267" i="1"/>
  <c r="AF267" i="1"/>
  <c r="S267" i="1" s="1"/>
  <c r="AG267" i="1"/>
  <c r="AH267" i="1"/>
  <c r="AI267" i="1"/>
  <c r="AJ267" i="1"/>
  <c r="CQ267" i="1"/>
  <c r="CR267" i="1"/>
  <c r="CS267" i="1"/>
  <c r="CT267" i="1"/>
  <c r="CU267" i="1"/>
  <c r="T267" i="1" s="1"/>
  <c r="CV267" i="1"/>
  <c r="U267" i="1" s="1"/>
  <c r="CW267" i="1"/>
  <c r="V267" i="1" s="1"/>
  <c r="CX267" i="1"/>
  <c r="W267" i="1" s="1"/>
  <c r="CY267" i="1"/>
  <c r="X267" i="1" s="1"/>
  <c r="CZ267" i="1"/>
  <c r="Y267" i="1" s="1"/>
  <c r="FR267" i="1"/>
  <c r="GL267" i="1"/>
  <c r="GN267" i="1"/>
  <c r="GO267" i="1"/>
  <c r="GV267" i="1"/>
  <c r="HC267" i="1"/>
  <c r="GX267" i="1" s="1"/>
  <c r="C268" i="1"/>
  <c r="D268" i="1"/>
  <c r="AC268" i="1"/>
  <c r="AE268" i="1"/>
  <c r="AF268" i="1"/>
  <c r="S268" i="1" s="1"/>
  <c r="AG268" i="1"/>
  <c r="AH268" i="1"/>
  <c r="AI268" i="1"/>
  <c r="AJ268" i="1"/>
  <c r="CQ268" i="1"/>
  <c r="CR268" i="1"/>
  <c r="CS268" i="1"/>
  <c r="CT268" i="1"/>
  <c r="CU268" i="1"/>
  <c r="T268" i="1" s="1"/>
  <c r="CV268" i="1"/>
  <c r="U268" i="1" s="1"/>
  <c r="CW268" i="1"/>
  <c r="V268" i="1" s="1"/>
  <c r="CX268" i="1"/>
  <c r="W268" i="1" s="1"/>
  <c r="CY268" i="1"/>
  <c r="X268" i="1" s="1"/>
  <c r="CZ268" i="1"/>
  <c r="Y268" i="1" s="1"/>
  <c r="FR268" i="1"/>
  <c r="GL268" i="1"/>
  <c r="GN268" i="1"/>
  <c r="GO268" i="1"/>
  <c r="GV268" i="1"/>
  <c r="HC268" i="1"/>
  <c r="GX268" i="1" s="1"/>
  <c r="C269" i="1"/>
  <c r="D269" i="1"/>
  <c r="AC269" i="1"/>
  <c r="AE269" i="1"/>
  <c r="AF269" i="1"/>
  <c r="S269" i="1" s="1"/>
  <c r="AG269" i="1"/>
  <c r="AH269" i="1"/>
  <c r="AI269" i="1"/>
  <c r="AJ269" i="1"/>
  <c r="CQ269" i="1"/>
  <c r="CR269" i="1"/>
  <c r="CS269" i="1"/>
  <c r="CT269" i="1"/>
  <c r="CU269" i="1"/>
  <c r="T269" i="1" s="1"/>
  <c r="CV269" i="1"/>
  <c r="U269" i="1" s="1"/>
  <c r="CW269" i="1"/>
  <c r="V269" i="1" s="1"/>
  <c r="CX269" i="1"/>
  <c r="W269" i="1" s="1"/>
  <c r="CY269" i="1"/>
  <c r="X269" i="1" s="1"/>
  <c r="CZ269" i="1"/>
  <c r="Y269" i="1" s="1"/>
  <c r="FR269" i="1"/>
  <c r="GL269" i="1"/>
  <c r="GN269" i="1"/>
  <c r="GO269" i="1"/>
  <c r="GV269" i="1"/>
  <c r="HC269" i="1"/>
  <c r="GX269" i="1" s="1"/>
  <c r="C270" i="1"/>
  <c r="D270" i="1"/>
  <c r="AC270" i="1"/>
  <c r="AE270" i="1"/>
  <c r="AF270" i="1"/>
  <c r="S270" i="1" s="1"/>
  <c r="AG270" i="1"/>
  <c r="AH270" i="1"/>
  <c r="AI270" i="1"/>
  <c r="AJ270" i="1"/>
  <c r="CQ270" i="1"/>
  <c r="CR270" i="1"/>
  <c r="CS270" i="1"/>
  <c r="CT270" i="1"/>
  <c r="CU270" i="1"/>
  <c r="T270" i="1" s="1"/>
  <c r="CV270" i="1"/>
  <c r="U270" i="1" s="1"/>
  <c r="CW270" i="1"/>
  <c r="V270" i="1" s="1"/>
  <c r="CX270" i="1"/>
  <c r="W270" i="1" s="1"/>
  <c r="CY270" i="1"/>
  <c r="X270" i="1" s="1"/>
  <c r="CZ270" i="1"/>
  <c r="Y270" i="1" s="1"/>
  <c r="FR270" i="1"/>
  <c r="GL270" i="1"/>
  <c r="GN270" i="1"/>
  <c r="GO270" i="1"/>
  <c r="GV270" i="1"/>
  <c r="HC270" i="1"/>
  <c r="GX270" i="1" s="1"/>
  <c r="C271" i="1"/>
  <c r="D271" i="1"/>
  <c r="AC271" i="1"/>
  <c r="AE271" i="1"/>
  <c r="AF271" i="1"/>
  <c r="S271" i="1" s="1"/>
  <c r="AG271" i="1"/>
  <c r="AH271" i="1"/>
  <c r="AI271" i="1"/>
  <c r="AJ271" i="1"/>
  <c r="CQ271" i="1"/>
  <c r="CR271" i="1"/>
  <c r="CS271" i="1"/>
  <c r="CT271" i="1"/>
  <c r="CU271" i="1"/>
  <c r="T271" i="1" s="1"/>
  <c r="CV271" i="1"/>
  <c r="U271" i="1" s="1"/>
  <c r="CW271" i="1"/>
  <c r="V271" i="1" s="1"/>
  <c r="CX271" i="1"/>
  <c r="W271" i="1" s="1"/>
  <c r="CY271" i="1"/>
  <c r="X271" i="1" s="1"/>
  <c r="CZ271" i="1"/>
  <c r="Y271" i="1" s="1"/>
  <c r="FR271" i="1"/>
  <c r="GL271" i="1"/>
  <c r="GN271" i="1"/>
  <c r="GO271" i="1"/>
  <c r="GV271" i="1"/>
  <c r="HC271" i="1"/>
  <c r="GX271" i="1" s="1"/>
  <c r="C272" i="1"/>
  <c r="D272" i="1"/>
  <c r="AC272" i="1"/>
  <c r="AE272" i="1"/>
  <c r="AF272" i="1"/>
  <c r="S272" i="1" s="1"/>
  <c r="AG272" i="1"/>
  <c r="AH272" i="1"/>
  <c r="AI272" i="1"/>
  <c r="AJ272" i="1"/>
  <c r="CQ272" i="1"/>
  <c r="CR272" i="1"/>
  <c r="CS272" i="1"/>
  <c r="CT272" i="1"/>
  <c r="CU272" i="1"/>
  <c r="T272" i="1" s="1"/>
  <c r="CV272" i="1"/>
  <c r="U272" i="1" s="1"/>
  <c r="CW272" i="1"/>
  <c r="V272" i="1" s="1"/>
  <c r="CX272" i="1"/>
  <c r="W272" i="1" s="1"/>
  <c r="CY272" i="1"/>
  <c r="X272" i="1" s="1"/>
  <c r="CZ272" i="1"/>
  <c r="Y272" i="1" s="1"/>
  <c r="FR272" i="1"/>
  <c r="GL272" i="1"/>
  <c r="GN272" i="1"/>
  <c r="GO272" i="1"/>
  <c r="GV272" i="1"/>
  <c r="HC272" i="1"/>
  <c r="GX272" i="1" s="1"/>
  <c r="C273" i="1"/>
  <c r="D273" i="1"/>
  <c r="AC273" i="1"/>
  <c r="AE273" i="1"/>
  <c r="AF273" i="1"/>
  <c r="S273" i="1" s="1"/>
  <c r="AG273" i="1"/>
  <c r="AH273" i="1"/>
  <c r="AI273" i="1"/>
  <c r="AJ273" i="1"/>
  <c r="CQ273" i="1"/>
  <c r="CR273" i="1"/>
  <c r="CS273" i="1"/>
  <c r="CT273" i="1"/>
  <c r="CU273" i="1"/>
  <c r="T273" i="1" s="1"/>
  <c r="CV273" i="1"/>
  <c r="U273" i="1" s="1"/>
  <c r="CW273" i="1"/>
  <c r="V273" i="1" s="1"/>
  <c r="CX273" i="1"/>
  <c r="W273" i="1" s="1"/>
  <c r="CY273" i="1"/>
  <c r="X273" i="1" s="1"/>
  <c r="CZ273" i="1"/>
  <c r="Y273" i="1" s="1"/>
  <c r="FR273" i="1"/>
  <c r="GL273" i="1"/>
  <c r="GN273" i="1"/>
  <c r="GO273" i="1"/>
  <c r="GV273" i="1"/>
  <c r="HC273" i="1"/>
  <c r="GX273" i="1" s="1"/>
  <c r="C274" i="1"/>
  <c r="D274" i="1"/>
  <c r="AC274" i="1"/>
  <c r="AE274" i="1"/>
  <c r="AF274" i="1"/>
  <c r="S274" i="1" s="1"/>
  <c r="AG274" i="1"/>
  <c r="AH274" i="1"/>
  <c r="AI274" i="1"/>
  <c r="AJ274" i="1"/>
  <c r="CQ274" i="1"/>
  <c r="CR274" i="1"/>
  <c r="CS274" i="1"/>
  <c r="CT274" i="1"/>
  <c r="CU274" i="1"/>
  <c r="T274" i="1" s="1"/>
  <c r="CV274" i="1"/>
  <c r="U274" i="1" s="1"/>
  <c r="CW274" i="1"/>
  <c r="V274" i="1" s="1"/>
  <c r="CX274" i="1"/>
  <c r="W274" i="1" s="1"/>
  <c r="CY274" i="1"/>
  <c r="X274" i="1" s="1"/>
  <c r="CZ274" i="1"/>
  <c r="Y274" i="1" s="1"/>
  <c r="FR274" i="1"/>
  <c r="GL274" i="1"/>
  <c r="GN274" i="1"/>
  <c r="GO274" i="1"/>
  <c r="GV274" i="1"/>
  <c r="HC274" i="1"/>
  <c r="GX274" i="1" s="1"/>
  <c r="C275" i="1"/>
  <c r="D275" i="1"/>
  <c r="AC275" i="1"/>
  <c r="AE275" i="1"/>
  <c r="AF275" i="1"/>
  <c r="S275" i="1" s="1"/>
  <c r="AG275" i="1"/>
  <c r="AH275" i="1"/>
  <c r="AI275" i="1"/>
  <c r="AJ275" i="1"/>
  <c r="CQ275" i="1"/>
  <c r="CR275" i="1"/>
  <c r="CS275" i="1"/>
  <c r="CT275" i="1"/>
  <c r="CU275" i="1"/>
  <c r="T275" i="1" s="1"/>
  <c r="CV275" i="1"/>
  <c r="U275" i="1" s="1"/>
  <c r="CW275" i="1"/>
  <c r="V275" i="1" s="1"/>
  <c r="CX275" i="1"/>
  <c r="W275" i="1" s="1"/>
  <c r="CY275" i="1"/>
  <c r="X275" i="1" s="1"/>
  <c r="CZ275" i="1"/>
  <c r="Y275" i="1" s="1"/>
  <c r="FR275" i="1"/>
  <c r="GL275" i="1"/>
  <c r="GN275" i="1"/>
  <c r="GO275" i="1"/>
  <c r="GV275" i="1"/>
  <c r="HC275" i="1"/>
  <c r="GX275" i="1" s="1"/>
  <c r="C276" i="1"/>
  <c r="D276" i="1"/>
  <c r="AC276" i="1"/>
  <c r="AE276" i="1"/>
  <c r="AF276" i="1"/>
  <c r="S276" i="1" s="1"/>
  <c r="AG276" i="1"/>
  <c r="AH276" i="1"/>
  <c r="AI276" i="1"/>
  <c r="AJ276" i="1"/>
  <c r="CQ276" i="1"/>
  <c r="CR276" i="1"/>
  <c r="CS276" i="1"/>
  <c r="CT276" i="1"/>
  <c r="CU276" i="1"/>
  <c r="T276" i="1" s="1"/>
  <c r="CV276" i="1"/>
  <c r="U276" i="1" s="1"/>
  <c r="CW276" i="1"/>
  <c r="V276" i="1" s="1"/>
  <c r="CX276" i="1"/>
  <c r="W276" i="1" s="1"/>
  <c r="CY276" i="1"/>
  <c r="X276" i="1" s="1"/>
  <c r="CZ276" i="1"/>
  <c r="Y276" i="1" s="1"/>
  <c r="FR276" i="1"/>
  <c r="GL276" i="1"/>
  <c r="GN276" i="1"/>
  <c r="GO276" i="1"/>
  <c r="GV276" i="1"/>
  <c r="HC276" i="1"/>
  <c r="GX276" i="1" s="1"/>
  <c r="C277" i="1"/>
  <c r="D277" i="1"/>
  <c r="AC277" i="1"/>
  <c r="AE277" i="1"/>
  <c r="AF277" i="1"/>
  <c r="S277" i="1" s="1"/>
  <c r="AG277" i="1"/>
  <c r="AH277" i="1"/>
  <c r="AI277" i="1"/>
  <c r="AJ277" i="1"/>
  <c r="CQ277" i="1"/>
  <c r="CR277" i="1"/>
  <c r="CS277" i="1"/>
  <c r="CT277" i="1"/>
  <c r="CU277" i="1"/>
  <c r="T277" i="1" s="1"/>
  <c r="CV277" i="1"/>
  <c r="U277" i="1" s="1"/>
  <c r="CW277" i="1"/>
  <c r="V277" i="1" s="1"/>
  <c r="CX277" i="1"/>
  <c r="W277" i="1" s="1"/>
  <c r="CY277" i="1"/>
  <c r="X277" i="1" s="1"/>
  <c r="CZ277" i="1"/>
  <c r="Y277" i="1" s="1"/>
  <c r="FR277" i="1"/>
  <c r="GL277" i="1"/>
  <c r="GN277" i="1"/>
  <c r="GO277" i="1"/>
  <c r="GV277" i="1"/>
  <c r="HC277" i="1"/>
  <c r="GX277" i="1" s="1"/>
  <c r="C278" i="1"/>
  <c r="D278" i="1"/>
  <c r="AC278" i="1"/>
  <c r="AE278" i="1"/>
  <c r="AF278" i="1"/>
  <c r="S278" i="1" s="1"/>
  <c r="AG278" i="1"/>
  <c r="AH278" i="1"/>
  <c r="AI278" i="1"/>
  <c r="AJ278" i="1"/>
  <c r="CQ278" i="1"/>
  <c r="CR278" i="1"/>
  <c r="CS278" i="1"/>
  <c r="CT278" i="1"/>
  <c r="CU278" i="1"/>
  <c r="T278" i="1" s="1"/>
  <c r="CV278" i="1"/>
  <c r="U278" i="1" s="1"/>
  <c r="CW278" i="1"/>
  <c r="V278" i="1" s="1"/>
  <c r="CX278" i="1"/>
  <c r="W278" i="1" s="1"/>
  <c r="CY278" i="1"/>
  <c r="X278" i="1" s="1"/>
  <c r="CZ278" i="1"/>
  <c r="Y278" i="1" s="1"/>
  <c r="FR278" i="1"/>
  <c r="GL278" i="1"/>
  <c r="GN278" i="1"/>
  <c r="GO278" i="1"/>
  <c r="GV278" i="1"/>
  <c r="HC278" i="1"/>
  <c r="GX278" i="1" s="1"/>
  <c r="C279" i="1"/>
  <c r="D279" i="1"/>
  <c r="AC279" i="1"/>
  <c r="AE279" i="1"/>
  <c r="AF279" i="1"/>
  <c r="S279" i="1" s="1"/>
  <c r="AG279" i="1"/>
  <c r="AH279" i="1"/>
  <c r="AI279" i="1"/>
  <c r="AJ279" i="1"/>
  <c r="CQ279" i="1"/>
  <c r="CR279" i="1"/>
  <c r="CS279" i="1"/>
  <c r="CT279" i="1"/>
  <c r="CU279" i="1"/>
  <c r="T279" i="1" s="1"/>
  <c r="CV279" i="1"/>
  <c r="U279" i="1" s="1"/>
  <c r="CW279" i="1"/>
  <c r="V279" i="1" s="1"/>
  <c r="CX279" i="1"/>
  <c r="W279" i="1" s="1"/>
  <c r="CY279" i="1"/>
  <c r="X279" i="1" s="1"/>
  <c r="CZ279" i="1"/>
  <c r="Y279" i="1" s="1"/>
  <c r="FR279" i="1"/>
  <c r="GL279" i="1"/>
  <c r="GN279" i="1"/>
  <c r="GO279" i="1"/>
  <c r="GV279" i="1"/>
  <c r="HC279" i="1"/>
  <c r="GX279" i="1" s="1"/>
  <c r="C280" i="1"/>
  <c r="D280" i="1"/>
  <c r="AC280" i="1"/>
  <c r="AE280" i="1"/>
  <c r="AF280" i="1"/>
  <c r="S280" i="1" s="1"/>
  <c r="AG280" i="1"/>
  <c r="AH280" i="1"/>
  <c r="AI280" i="1"/>
  <c r="AJ280" i="1"/>
  <c r="CQ280" i="1"/>
  <c r="CR280" i="1"/>
  <c r="CS280" i="1"/>
  <c r="CT280" i="1"/>
  <c r="CU280" i="1"/>
  <c r="T280" i="1" s="1"/>
  <c r="CV280" i="1"/>
  <c r="U280" i="1" s="1"/>
  <c r="CW280" i="1"/>
  <c r="V280" i="1" s="1"/>
  <c r="CX280" i="1"/>
  <c r="W280" i="1" s="1"/>
  <c r="CY280" i="1"/>
  <c r="X280" i="1" s="1"/>
  <c r="CZ280" i="1"/>
  <c r="Y280" i="1" s="1"/>
  <c r="FR280" i="1"/>
  <c r="GL280" i="1"/>
  <c r="GN280" i="1"/>
  <c r="GO280" i="1"/>
  <c r="GV280" i="1"/>
  <c r="HC280" i="1"/>
  <c r="GX280" i="1" s="1"/>
  <c r="C281" i="1"/>
  <c r="D281" i="1"/>
  <c r="AC281" i="1"/>
  <c r="AE281" i="1"/>
  <c r="AF281" i="1"/>
  <c r="S281" i="1" s="1"/>
  <c r="AG281" i="1"/>
  <c r="AH281" i="1"/>
  <c r="AI281" i="1"/>
  <c r="AJ281" i="1"/>
  <c r="CQ281" i="1"/>
  <c r="CR281" i="1"/>
  <c r="CS281" i="1"/>
  <c r="CT281" i="1"/>
  <c r="CU281" i="1"/>
  <c r="T281" i="1" s="1"/>
  <c r="CV281" i="1"/>
  <c r="U281" i="1" s="1"/>
  <c r="CW281" i="1"/>
  <c r="V281" i="1" s="1"/>
  <c r="CX281" i="1"/>
  <c r="W281" i="1" s="1"/>
  <c r="CY281" i="1"/>
  <c r="X281" i="1" s="1"/>
  <c r="CZ281" i="1"/>
  <c r="Y281" i="1" s="1"/>
  <c r="FR281" i="1"/>
  <c r="GL281" i="1"/>
  <c r="GN281" i="1"/>
  <c r="GO281" i="1"/>
  <c r="GV281" i="1"/>
  <c r="HC281" i="1"/>
  <c r="GX281" i="1" s="1"/>
  <c r="C282" i="1"/>
  <c r="D282" i="1"/>
  <c r="AC282" i="1"/>
  <c r="AE282" i="1"/>
  <c r="AF282" i="1"/>
  <c r="S282" i="1" s="1"/>
  <c r="AG282" i="1"/>
  <c r="AH282" i="1"/>
  <c r="AI282" i="1"/>
  <c r="AJ282" i="1"/>
  <c r="CQ282" i="1"/>
  <c r="CR282" i="1"/>
  <c r="CS282" i="1"/>
  <c r="CT282" i="1"/>
  <c r="CU282" i="1"/>
  <c r="T282" i="1" s="1"/>
  <c r="CV282" i="1"/>
  <c r="U282" i="1" s="1"/>
  <c r="CW282" i="1"/>
  <c r="V282" i="1" s="1"/>
  <c r="CX282" i="1"/>
  <c r="W282" i="1" s="1"/>
  <c r="CY282" i="1"/>
  <c r="X282" i="1" s="1"/>
  <c r="CZ282" i="1"/>
  <c r="Y282" i="1" s="1"/>
  <c r="FR282" i="1"/>
  <c r="GL282" i="1"/>
  <c r="GN282" i="1"/>
  <c r="GO282" i="1"/>
  <c r="GV282" i="1"/>
  <c r="HC282" i="1"/>
  <c r="GX282" i="1" s="1"/>
  <c r="C283" i="1"/>
  <c r="D283" i="1"/>
  <c r="AC283" i="1"/>
  <c r="AE283" i="1"/>
  <c r="AF283" i="1"/>
  <c r="S283" i="1" s="1"/>
  <c r="AG283" i="1"/>
  <c r="AH283" i="1"/>
  <c r="AI283" i="1"/>
  <c r="AJ283" i="1"/>
  <c r="CQ283" i="1"/>
  <c r="CR283" i="1"/>
  <c r="CS283" i="1"/>
  <c r="CT283" i="1"/>
  <c r="CU283" i="1"/>
  <c r="T283" i="1" s="1"/>
  <c r="CV283" i="1"/>
  <c r="U283" i="1" s="1"/>
  <c r="CW283" i="1"/>
  <c r="V283" i="1" s="1"/>
  <c r="CX283" i="1"/>
  <c r="W283" i="1" s="1"/>
  <c r="CY283" i="1"/>
  <c r="X283" i="1" s="1"/>
  <c r="CZ283" i="1"/>
  <c r="Y283" i="1" s="1"/>
  <c r="FR283" i="1"/>
  <c r="GL283" i="1"/>
  <c r="GN283" i="1"/>
  <c r="GO283" i="1"/>
  <c r="GV283" i="1"/>
  <c r="HC283" i="1"/>
  <c r="GX283" i="1" s="1"/>
  <c r="C284" i="1"/>
  <c r="D284" i="1"/>
  <c r="AC284" i="1"/>
  <c r="AE284" i="1"/>
  <c r="AF284" i="1"/>
  <c r="S284" i="1" s="1"/>
  <c r="AG284" i="1"/>
  <c r="AH284" i="1"/>
  <c r="AI284" i="1"/>
  <c r="AJ284" i="1"/>
  <c r="CQ284" i="1"/>
  <c r="CR284" i="1"/>
  <c r="CS284" i="1"/>
  <c r="CT284" i="1"/>
  <c r="CU284" i="1"/>
  <c r="T284" i="1" s="1"/>
  <c r="CV284" i="1"/>
  <c r="U284" i="1" s="1"/>
  <c r="CW284" i="1"/>
  <c r="V284" i="1" s="1"/>
  <c r="CX284" i="1"/>
  <c r="W284" i="1" s="1"/>
  <c r="CY284" i="1"/>
  <c r="X284" i="1" s="1"/>
  <c r="CZ284" i="1"/>
  <c r="Y284" i="1" s="1"/>
  <c r="FR284" i="1"/>
  <c r="GL284" i="1"/>
  <c r="GN284" i="1"/>
  <c r="GO284" i="1"/>
  <c r="GV284" i="1"/>
  <c r="HC284" i="1"/>
  <c r="GX284" i="1" s="1"/>
  <c r="C285" i="1"/>
  <c r="D285" i="1"/>
  <c r="AC285" i="1"/>
  <c r="AE285" i="1"/>
  <c r="AF285" i="1"/>
  <c r="S285" i="1" s="1"/>
  <c r="AG285" i="1"/>
  <c r="AH285" i="1"/>
  <c r="AI285" i="1"/>
  <c r="AJ285" i="1"/>
  <c r="CQ285" i="1"/>
  <c r="CR285" i="1"/>
  <c r="CS285" i="1"/>
  <c r="CT285" i="1"/>
  <c r="CU285" i="1"/>
  <c r="T285" i="1" s="1"/>
  <c r="CV285" i="1"/>
  <c r="U285" i="1" s="1"/>
  <c r="CW285" i="1"/>
  <c r="V285" i="1" s="1"/>
  <c r="CX285" i="1"/>
  <c r="W285" i="1" s="1"/>
  <c r="CY285" i="1"/>
  <c r="X285" i="1" s="1"/>
  <c r="CZ285" i="1"/>
  <c r="Y285" i="1" s="1"/>
  <c r="FR285" i="1"/>
  <c r="GL285" i="1"/>
  <c r="GN285" i="1"/>
  <c r="GO285" i="1"/>
  <c r="GV285" i="1"/>
  <c r="HC285" i="1"/>
  <c r="GX285" i="1" s="1"/>
  <c r="B287" i="1"/>
  <c r="B263" i="1" s="1"/>
  <c r="C287" i="1"/>
  <c r="C263" i="1" s="1"/>
  <c r="D287" i="1"/>
  <c r="D263" i="1" s="1"/>
  <c r="F287" i="1"/>
  <c r="F263" i="1" s="1"/>
  <c r="G287" i="1"/>
  <c r="G263" i="1" s="1"/>
  <c r="AF287" i="1"/>
  <c r="AG287" i="1"/>
  <c r="AH287" i="1"/>
  <c r="AI287" i="1"/>
  <c r="AJ287" i="1"/>
  <c r="AK287" i="1"/>
  <c r="AL287" i="1"/>
  <c r="BX287" i="1"/>
  <c r="BY287" i="1"/>
  <c r="BZ287" i="1"/>
  <c r="CB287" i="1"/>
  <c r="CC287" i="1"/>
  <c r="CG287" i="1"/>
  <c r="CI287" i="1"/>
  <c r="CJ287" i="1"/>
  <c r="CK287" i="1"/>
  <c r="CL287" i="1"/>
  <c r="CM287" i="1"/>
  <c r="B317" i="1"/>
  <c r="B22" i="1" s="1"/>
  <c r="C317" i="1"/>
  <c r="C22" i="1" s="1"/>
  <c r="D317" i="1"/>
  <c r="D22" i="1" s="1"/>
  <c r="F317" i="1"/>
  <c r="F22" i="1" s="1"/>
  <c r="G317" i="1"/>
  <c r="G22" i="1" s="1"/>
  <c r="D350" i="1"/>
  <c r="E352" i="1"/>
  <c r="Z352" i="1"/>
  <c r="AA352" i="1"/>
  <c r="AB352" i="1"/>
  <c r="AC352" i="1"/>
  <c r="AD352" i="1"/>
  <c r="AE352" i="1"/>
  <c r="AF352" i="1"/>
  <c r="AG352" i="1"/>
  <c r="AH352" i="1"/>
  <c r="AI352" i="1"/>
  <c r="AJ352" i="1"/>
  <c r="AK352" i="1"/>
  <c r="AL352" i="1"/>
  <c r="AM352" i="1"/>
  <c r="AN352" i="1"/>
  <c r="BE352" i="1"/>
  <c r="BF352" i="1"/>
  <c r="BG352" i="1"/>
  <c r="BH352" i="1"/>
  <c r="BI352" i="1"/>
  <c r="BJ352" i="1"/>
  <c r="BK352" i="1"/>
  <c r="BL352" i="1"/>
  <c r="BM352" i="1"/>
  <c r="BN352" i="1"/>
  <c r="BO352" i="1"/>
  <c r="BP352" i="1"/>
  <c r="BQ352" i="1"/>
  <c r="BR352" i="1"/>
  <c r="BS352" i="1"/>
  <c r="BT352" i="1"/>
  <c r="BU352" i="1"/>
  <c r="BV352" i="1"/>
  <c r="BW352" i="1"/>
  <c r="BX352" i="1"/>
  <c r="BY352" i="1"/>
  <c r="BZ352" i="1"/>
  <c r="CA352" i="1"/>
  <c r="CB352" i="1"/>
  <c r="CC352" i="1"/>
  <c r="CD352" i="1"/>
  <c r="CE352" i="1"/>
  <c r="CF352" i="1"/>
  <c r="CG352" i="1"/>
  <c r="CH352" i="1"/>
  <c r="CI352" i="1"/>
  <c r="CJ352" i="1"/>
  <c r="CK352" i="1"/>
  <c r="CL352" i="1"/>
  <c r="CM352" i="1"/>
  <c r="CN352" i="1"/>
  <c r="CO352" i="1"/>
  <c r="CP352" i="1"/>
  <c r="CQ352" i="1"/>
  <c r="CR352" i="1"/>
  <c r="CS352" i="1"/>
  <c r="CT352" i="1"/>
  <c r="CU352" i="1"/>
  <c r="CV352" i="1"/>
  <c r="CW352" i="1"/>
  <c r="CX352" i="1"/>
  <c r="CY352" i="1"/>
  <c r="CZ352" i="1"/>
  <c r="DA352" i="1"/>
  <c r="DB352" i="1"/>
  <c r="DC352" i="1"/>
  <c r="DD352" i="1"/>
  <c r="DE352" i="1"/>
  <c r="DF352" i="1"/>
  <c r="DG352" i="1"/>
  <c r="DH352" i="1"/>
  <c r="DI352" i="1"/>
  <c r="DJ352" i="1"/>
  <c r="DK352" i="1"/>
  <c r="DL352" i="1"/>
  <c r="DM352" i="1"/>
  <c r="DN352" i="1"/>
  <c r="DO352" i="1"/>
  <c r="DP352" i="1"/>
  <c r="DQ352" i="1"/>
  <c r="DR352" i="1"/>
  <c r="DS352" i="1"/>
  <c r="DT352" i="1"/>
  <c r="DU352" i="1"/>
  <c r="DV352" i="1"/>
  <c r="DW352" i="1"/>
  <c r="DX352" i="1"/>
  <c r="DY352" i="1"/>
  <c r="DZ352" i="1"/>
  <c r="EA352" i="1"/>
  <c r="EB352" i="1"/>
  <c r="EC352" i="1"/>
  <c r="ED352" i="1"/>
  <c r="EE352" i="1"/>
  <c r="EF352" i="1"/>
  <c r="EG352" i="1"/>
  <c r="EH352" i="1"/>
  <c r="EI352" i="1"/>
  <c r="EJ352" i="1"/>
  <c r="EK352" i="1"/>
  <c r="EL352" i="1"/>
  <c r="EM352" i="1"/>
  <c r="EN352" i="1"/>
  <c r="EO352" i="1"/>
  <c r="EP352" i="1"/>
  <c r="EQ352" i="1"/>
  <c r="ER352" i="1"/>
  <c r="ES352" i="1"/>
  <c r="ET352" i="1"/>
  <c r="EU352" i="1"/>
  <c r="EV352" i="1"/>
  <c r="EW352" i="1"/>
  <c r="EX352" i="1"/>
  <c r="EY352" i="1"/>
  <c r="EZ352" i="1"/>
  <c r="FA352" i="1"/>
  <c r="FB352" i="1"/>
  <c r="FC352" i="1"/>
  <c r="FD352" i="1"/>
  <c r="FE352" i="1"/>
  <c r="FF352" i="1"/>
  <c r="FG352" i="1"/>
  <c r="FH352" i="1"/>
  <c r="FI352" i="1"/>
  <c r="FJ352" i="1"/>
  <c r="FK352" i="1"/>
  <c r="FL352" i="1"/>
  <c r="FM352" i="1"/>
  <c r="FN352" i="1"/>
  <c r="FO352" i="1"/>
  <c r="FP352" i="1"/>
  <c r="FQ352" i="1"/>
  <c r="FR352" i="1"/>
  <c r="FS352" i="1"/>
  <c r="FT352" i="1"/>
  <c r="FU352" i="1"/>
  <c r="FV352" i="1"/>
  <c r="FW352" i="1"/>
  <c r="FX352" i="1"/>
  <c r="FY352" i="1"/>
  <c r="FZ352" i="1"/>
  <c r="GA352" i="1"/>
  <c r="GB352" i="1"/>
  <c r="GC352" i="1"/>
  <c r="GD352" i="1"/>
  <c r="GE352" i="1"/>
  <c r="GF352" i="1"/>
  <c r="GG352" i="1"/>
  <c r="GH352" i="1"/>
  <c r="GI352" i="1"/>
  <c r="GJ352" i="1"/>
  <c r="GK352" i="1"/>
  <c r="GL352" i="1"/>
  <c r="GM352" i="1"/>
  <c r="GN352" i="1"/>
  <c r="GO352" i="1"/>
  <c r="GP352" i="1"/>
  <c r="GQ352" i="1"/>
  <c r="GR352" i="1"/>
  <c r="GS352" i="1"/>
  <c r="GT352" i="1"/>
  <c r="GU352" i="1"/>
  <c r="GV352" i="1"/>
  <c r="GW352" i="1"/>
  <c r="GX352" i="1"/>
  <c r="D354" i="1"/>
  <c r="E356" i="1"/>
  <c r="Z356" i="1"/>
  <c r="AA356" i="1"/>
  <c r="AM356" i="1"/>
  <c r="AN356" i="1"/>
  <c r="BE356" i="1"/>
  <c r="BF356" i="1"/>
  <c r="BG356" i="1"/>
  <c r="BH356" i="1"/>
  <c r="BI356" i="1"/>
  <c r="BJ356" i="1"/>
  <c r="BK356" i="1"/>
  <c r="BL356" i="1"/>
  <c r="BM356" i="1"/>
  <c r="BN356" i="1"/>
  <c r="BO356" i="1"/>
  <c r="BP356" i="1"/>
  <c r="BQ356" i="1"/>
  <c r="BR356" i="1"/>
  <c r="BS356" i="1"/>
  <c r="BT356" i="1"/>
  <c r="BU356" i="1"/>
  <c r="BV356" i="1"/>
  <c r="BW356" i="1"/>
  <c r="CN356" i="1"/>
  <c r="CO356" i="1"/>
  <c r="CP356" i="1"/>
  <c r="CQ356" i="1"/>
  <c r="CR356" i="1"/>
  <c r="CS356" i="1"/>
  <c r="CT356" i="1"/>
  <c r="CU356" i="1"/>
  <c r="CV356" i="1"/>
  <c r="CW356" i="1"/>
  <c r="CX356" i="1"/>
  <c r="CY356" i="1"/>
  <c r="CZ356" i="1"/>
  <c r="DA356" i="1"/>
  <c r="DB356" i="1"/>
  <c r="DC356" i="1"/>
  <c r="DD356" i="1"/>
  <c r="DE356" i="1"/>
  <c r="DF356" i="1"/>
  <c r="DG356" i="1"/>
  <c r="DH356" i="1"/>
  <c r="DI356" i="1"/>
  <c r="DJ356" i="1"/>
  <c r="DK356" i="1"/>
  <c r="DL356" i="1"/>
  <c r="DM356" i="1"/>
  <c r="DN356" i="1"/>
  <c r="DO356" i="1"/>
  <c r="DP356" i="1"/>
  <c r="DQ356" i="1"/>
  <c r="DR356" i="1"/>
  <c r="DS356" i="1"/>
  <c r="DT356" i="1"/>
  <c r="DU356" i="1"/>
  <c r="DV356" i="1"/>
  <c r="DW356" i="1"/>
  <c r="DX356" i="1"/>
  <c r="DY356" i="1"/>
  <c r="DZ356" i="1"/>
  <c r="EA356" i="1"/>
  <c r="EB356" i="1"/>
  <c r="EC356" i="1"/>
  <c r="ED356" i="1"/>
  <c r="EE356" i="1"/>
  <c r="EF356" i="1"/>
  <c r="EG356" i="1"/>
  <c r="EH356" i="1"/>
  <c r="EI356" i="1"/>
  <c r="EJ356" i="1"/>
  <c r="EK356" i="1"/>
  <c r="EL356" i="1"/>
  <c r="EM356" i="1"/>
  <c r="EN356" i="1"/>
  <c r="EO356" i="1"/>
  <c r="EP356" i="1"/>
  <c r="EQ356" i="1"/>
  <c r="ER356" i="1"/>
  <c r="ES356" i="1"/>
  <c r="ET356" i="1"/>
  <c r="EU356" i="1"/>
  <c r="EV356" i="1"/>
  <c r="EW356" i="1"/>
  <c r="EX356" i="1"/>
  <c r="EY356" i="1"/>
  <c r="EZ356" i="1"/>
  <c r="FA356" i="1"/>
  <c r="FB356" i="1"/>
  <c r="FC356" i="1"/>
  <c r="FD356" i="1"/>
  <c r="FE356" i="1"/>
  <c r="FF356" i="1"/>
  <c r="FG356" i="1"/>
  <c r="FH356" i="1"/>
  <c r="FI356" i="1"/>
  <c r="FJ356" i="1"/>
  <c r="FK356" i="1"/>
  <c r="FL356" i="1"/>
  <c r="FM356" i="1"/>
  <c r="FN356" i="1"/>
  <c r="FO356" i="1"/>
  <c r="FP356" i="1"/>
  <c r="FQ356" i="1"/>
  <c r="FR356" i="1"/>
  <c r="FS356" i="1"/>
  <c r="FT356" i="1"/>
  <c r="FU356" i="1"/>
  <c r="FV356" i="1"/>
  <c r="FW356" i="1"/>
  <c r="FX356" i="1"/>
  <c r="FY356" i="1"/>
  <c r="FZ356" i="1"/>
  <c r="GA356" i="1"/>
  <c r="GB356" i="1"/>
  <c r="GC356" i="1"/>
  <c r="GD356" i="1"/>
  <c r="GE356" i="1"/>
  <c r="GF356" i="1"/>
  <c r="GG356" i="1"/>
  <c r="GH356" i="1"/>
  <c r="GI356" i="1"/>
  <c r="GJ356" i="1"/>
  <c r="GK356" i="1"/>
  <c r="GL356" i="1"/>
  <c r="GM356" i="1"/>
  <c r="GN356" i="1"/>
  <c r="GO356" i="1"/>
  <c r="GP356" i="1"/>
  <c r="GQ356" i="1"/>
  <c r="GR356" i="1"/>
  <c r="GS356" i="1"/>
  <c r="GT356" i="1"/>
  <c r="GU356" i="1"/>
  <c r="GV356" i="1"/>
  <c r="GW356" i="1"/>
  <c r="GX356" i="1"/>
  <c r="C358" i="1"/>
  <c r="D358" i="1"/>
  <c r="AC358" i="1"/>
  <c r="AE358" i="1"/>
  <c r="AF358" i="1"/>
  <c r="S358" i="1" s="1"/>
  <c r="AG358" i="1"/>
  <c r="AH358" i="1"/>
  <c r="AI358" i="1"/>
  <c r="AJ358" i="1"/>
  <c r="CQ358" i="1"/>
  <c r="CR358" i="1"/>
  <c r="CS358" i="1"/>
  <c r="CT358" i="1"/>
  <c r="CU358" i="1"/>
  <c r="T358" i="1" s="1"/>
  <c r="CV358" i="1"/>
  <c r="U358" i="1" s="1"/>
  <c r="CW358" i="1"/>
  <c r="V358" i="1" s="1"/>
  <c r="CX358" i="1"/>
  <c r="W358" i="1" s="1"/>
  <c r="CY358" i="1"/>
  <c r="X358" i="1" s="1"/>
  <c r="CZ358" i="1"/>
  <c r="Y358" i="1" s="1"/>
  <c r="FR358" i="1"/>
  <c r="GL358" i="1"/>
  <c r="GO358" i="1"/>
  <c r="GP358" i="1"/>
  <c r="GV358" i="1"/>
  <c r="HC358" i="1"/>
  <c r="GX358" i="1" s="1"/>
  <c r="C359" i="1"/>
  <c r="D359" i="1"/>
  <c r="I359" i="1"/>
  <c r="K359" i="1"/>
  <c r="AC359" i="1"/>
  <c r="AE359" i="1"/>
  <c r="AF359" i="1"/>
  <c r="S359" i="1" s="1"/>
  <c r="AG359" i="1"/>
  <c r="AH359" i="1"/>
  <c r="AI359" i="1"/>
  <c r="AJ359" i="1"/>
  <c r="CQ359" i="1"/>
  <c r="CR359" i="1"/>
  <c r="CS359" i="1"/>
  <c r="CT359" i="1"/>
  <c r="CU359" i="1"/>
  <c r="T359" i="1" s="1"/>
  <c r="CV359" i="1"/>
  <c r="U359" i="1" s="1"/>
  <c r="CW359" i="1"/>
  <c r="V359" i="1" s="1"/>
  <c r="CX359" i="1"/>
  <c r="W359" i="1" s="1"/>
  <c r="CY359" i="1"/>
  <c r="X359" i="1" s="1"/>
  <c r="CZ359" i="1"/>
  <c r="Y359" i="1" s="1"/>
  <c r="FR359" i="1"/>
  <c r="GL359" i="1"/>
  <c r="GO359" i="1"/>
  <c r="GP359" i="1"/>
  <c r="GV359" i="1"/>
  <c r="HC359" i="1"/>
  <c r="GX359" i="1" s="1"/>
  <c r="I360" i="1"/>
  <c r="AC360" i="1"/>
  <c r="AE360" i="1"/>
  <c r="AF360" i="1"/>
  <c r="S360" i="1" s="1"/>
  <c r="AG360" i="1"/>
  <c r="AH360" i="1"/>
  <c r="AI360" i="1"/>
  <c r="AJ360" i="1"/>
  <c r="CQ360" i="1"/>
  <c r="CR360" i="1"/>
  <c r="CS360" i="1"/>
  <c r="CT360" i="1"/>
  <c r="CU360" i="1"/>
  <c r="T360" i="1" s="1"/>
  <c r="CV360" i="1"/>
  <c r="U360" i="1" s="1"/>
  <c r="CW360" i="1"/>
  <c r="V360" i="1" s="1"/>
  <c r="CX360" i="1"/>
  <c r="W360" i="1" s="1"/>
  <c r="CY360" i="1"/>
  <c r="X360" i="1" s="1"/>
  <c r="CZ360" i="1"/>
  <c r="Y360" i="1" s="1"/>
  <c r="FR360" i="1"/>
  <c r="GL360" i="1"/>
  <c r="GO360" i="1"/>
  <c r="GP360" i="1"/>
  <c r="GV360" i="1"/>
  <c r="HC360" i="1"/>
  <c r="GX360" i="1" s="1"/>
  <c r="C361" i="1"/>
  <c r="D361" i="1"/>
  <c r="I361" i="1"/>
  <c r="K361" i="1"/>
  <c r="AC361" i="1"/>
  <c r="AE361" i="1"/>
  <c r="AF361" i="1"/>
  <c r="S361" i="1" s="1"/>
  <c r="AG361" i="1"/>
  <c r="AH361" i="1"/>
  <c r="AI361" i="1"/>
  <c r="AJ361" i="1"/>
  <c r="CQ361" i="1"/>
  <c r="CR361" i="1"/>
  <c r="CS361" i="1"/>
  <c r="CT361" i="1"/>
  <c r="CU361" i="1"/>
  <c r="T361" i="1" s="1"/>
  <c r="CV361" i="1"/>
  <c r="U361" i="1" s="1"/>
  <c r="CW361" i="1"/>
  <c r="V361" i="1" s="1"/>
  <c r="CX361" i="1"/>
  <c r="W361" i="1" s="1"/>
  <c r="CY361" i="1"/>
  <c r="X361" i="1" s="1"/>
  <c r="CZ361" i="1"/>
  <c r="Y361" i="1" s="1"/>
  <c r="FR361" i="1"/>
  <c r="GL361" i="1"/>
  <c r="GO361" i="1"/>
  <c r="GP361" i="1"/>
  <c r="GV361" i="1"/>
  <c r="HC361" i="1"/>
  <c r="GX361" i="1" s="1"/>
  <c r="I362" i="1"/>
  <c r="AC362" i="1"/>
  <c r="AE362" i="1"/>
  <c r="AF362" i="1"/>
  <c r="S362" i="1" s="1"/>
  <c r="AG362" i="1"/>
  <c r="AH362" i="1"/>
  <c r="AI362" i="1"/>
  <c r="AJ362" i="1"/>
  <c r="CQ362" i="1"/>
  <c r="CR362" i="1"/>
  <c r="CS362" i="1"/>
  <c r="CT362" i="1"/>
  <c r="CU362" i="1"/>
  <c r="T362" i="1" s="1"/>
  <c r="CV362" i="1"/>
  <c r="U362" i="1" s="1"/>
  <c r="CW362" i="1"/>
  <c r="V362" i="1" s="1"/>
  <c r="CX362" i="1"/>
  <c r="W362" i="1" s="1"/>
  <c r="CY362" i="1"/>
  <c r="X362" i="1" s="1"/>
  <c r="CZ362" i="1"/>
  <c r="Y362" i="1" s="1"/>
  <c r="FR362" i="1"/>
  <c r="GL362" i="1"/>
  <c r="GO362" i="1"/>
  <c r="GP362" i="1"/>
  <c r="GV362" i="1"/>
  <c r="HC362" i="1"/>
  <c r="GX362" i="1" s="1"/>
  <c r="I363" i="1"/>
  <c r="AC363" i="1"/>
  <c r="AE363" i="1"/>
  <c r="AF363" i="1"/>
  <c r="S363" i="1" s="1"/>
  <c r="AG363" i="1"/>
  <c r="AH363" i="1"/>
  <c r="AI363" i="1"/>
  <c r="AJ363" i="1"/>
  <c r="CQ363" i="1"/>
  <c r="CR363" i="1"/>
  <c r="CS363" i="1"/>
  <c r="CT363" i="1"/>
  <c r="CU363" i="1"/>
  <c r="T363" i="1" s="1"/>
  <c r="CV363" i="1"/>
  <c r="U363" i="1" s="1"/>
  <c r="CW363" i="1"/>
  <c r="V363" i="1" s="1"/>
  <c r="CX363" i="1"/>
  <c r="W363" i="1" s="1"/>
  <c r="CY363" i="1"/>
  <c r="X363" i="1" s="1"/>
  <c r="CZ363" i="1"/>
  <c r="Y363" i="1" s="1"/>
  <c r="FR363" i="1"/>
  <c r="GL363" i="1"/>
  <c r="GO363" i="1"/>
  <c r="GP363" i="1"/>
  <c r="GV363" i="1"/>
  <c r="HC363" i="1"/>
  <c r="GX363" i="1" s="1"/>
  <c r="C364" i="1"/>
  <c r="D364" i="1"/>
  <c r="I364" i="1"/>
  <c r="K364" i="1"/>
  <c r="AC364" i="1"/>
  <c r="AE364" i="1"/>
  <c r="AF364" i="1"/>
  <c r="S364" i="1" s="1"/>
  <c r="AG364" i="1"/>
  <c r="AH364" i="1"/>
  <c r="AI364" i="1"/>
  <c r="AJ364" i="1"/>
  <c r="CQ364" i="1"/>
  <c r="CR364" i="1"/>
  <c r="CS364" i="1"/>
  <c r="CT364" i="1"/>
  <c r="CU364" i="1"/>
  <c r="T364" i="1" s="1"/>
  <c r="CV364" i="1"/>
  <c r="U364" i="1" s="1"/>
  <c r="CW364" i="1"/>
  <c r="V364" i="1" s="1"/>
  <c r="CX364" i="1"/>
  <c r="W364" i="1" s="1"/>
  <c r="CY364" i="1"/>
  <c r="X364" i="1" s="1"/>
  <c r="CZ364" i="1"/>
  <c r="Y364" i="1" s="1"/>
  <c r="FR364" i="1"/>
  <c r="GL364" i="1"/>
  <c r="GO364" i="1"/>
  <c r="GP364" i="1"/>
  <c r="GV364" i="1"/>
  <c r="HC364" i="1"/>
  <c r="GX364" i="1" s="1"/>
  <c r="I365" i="1"/>
  <c r="AC365" i="1"/>
  <c r="AE365" i="1"/>
  <c r="AF365" i="1"/>
  <c r="S365" i="1" s="1"/>
  <c r="AG365" i="1"/>
  <c r="AH365" i="1"/>
  <c r="AI365" i="1"/>
  <c r="AJ365" i="1"/>
  <c r="CQ365" i="1"/>
  <c r="CR365" i="1"/>
  <c r="CS365" i="1"/>
  <c r="CT365" i="1"/>
  <c r="CU365" i="1"/>
  <c r="T365" i="1" s="1"/>
  <c r="CV365" i="1"/>
  <c r="U365" i="1" s="1"/>
  <c r="CW365" i="1"/>
  <c r="V365" i="1" s="1"/>
  <c r="CX365" i="1"/>
  <c r="W365" i="1" s="1"/>
  <c r="CY365" i="1"/>
  <c r="X365" i="1" s="1"/>
  <c r="CZ365" i="1"/>
  <c r="Y365" i="1" s="1"/>
  <c r="FR365" i="1"/>
  <c r="GL365" i="1"/>
  <c r="GO365" i="1"/>
  <c r="GP365" i="1"/>
  <c r="GV365" i="1"/>
  <c r="HC365" i="1"/>
  <c r="GX365" i="1" s="1"/>
  <c r="I366" i="1"/>
  <c r="AC366" i="1"/>
  <c r="AE366" i="1"/>
  <c r="AF366" i="1"/>
  <c r="S366" i="1" s="1"/>
  <c r="AG366" i="1"/>
  <c r="AH366" i="1"/>
  <c r="AI366" i="1"/>
  <c r="AJ366" i="1"/>
  <c r="CQ366" i="1"/>
  <c r="CR366" i="1"/>
  <c r="CS366" i="1"/>
  <c r="CT366" i="1"/>
  <c r="CU366" i="1"/>
  <c r="T366" i="1" s="1"/>
  <c r="CV366" i="1"/>
  <c r="U366" i="1" s="1"/>
  <c r="CW366" i="1"/>
  <c r="V366" i="1" s="1"/>
  <c r="CX366" i="1"/>
  <c r="W366" i="1" s="1"/>
  <c r="CY366" i="1"/>
  <c r="X366" i="1" s="1"/>
  <c r="CZ366" i="1"/>
  <c r="Y366" i="1" s="1"/>
  <c r="FR366" i="1"/>
  <c r="GL366" i="1"/>
  <c r="GO366" i="1"/>
  <c r="GP366" i="1"/>
  <c r="GV366" i="1"/>
  <c r="HC366" i="1"/>
  <c r="GX366" i="1" s="1"/>
  <c r="C367" i="1"/>
  <c r="D367" i="1"/>
  <c r="I367" i="1"/>
  <c r="K367" i="1"/>
  <c r="AC367" i="1"/>
  <c r="AE367" i="1"/>
  <c r="AF367" i="1"/>
  <c r="S367" i="1" s="1"/>
  <c r="AG367" i="1"/>
  <c r="AH367" i="1"/>
  <c r="AI367" i="1"/>
  <c r="AJ367" i="1"/>
  <c r="CQ367" i="1"/>
  <c r="CR367" i="1"/>
  <c r="CS367" i="1"/>
  <c r="CT367" i="1"/>
  <c r="CU367" i="1"/>
  <c r="T367" i="1" s="1"/>
  <c r="CV367" i="1"/>
  <c r="U367" i="1" s="1"/>
  <c r="CW367" i="1"/>
  <c r="V367" i="1" s="1"/>
  <c r="CX367" i="1"/>
  <c r="W367" i="1" s="1"/>
  <c r="CY367" i="1"/>
  <c r="X367" i="1" s="1"/>
  <c r="CZ367" i="1"/>
  <c r="Y367" i="1" s="1"/>
  <c r="FR367" i="1"/>
  <c r="GL367" i="1"/>
  <c r="GO367" i="1"/>
  <c r="GP367" i="1"/>
  <c r="GV367" i="1"/>
  <c r="HC367" i="1"/>
  <c r="GX367" i="1" s="1"/>
  <c r="C368" i="1"/>
  <c r="D368" i="1"/>
  <c r="I368" i="1"/>
  <c r="K368" i="1"/>
  <c r="AC368" i="1"/>
  <c r="AE368" i="1"/>
  <c r="AF368" i="1"/>
  <c r="S368" i="1" s="1"/>
  <c r="AG368" i="1"/>
  <c r="AH368" i="1"/>
  <c r="AI368" i="1"/>
  <c r="AJ368" i="1"/>
  <c r="CQ368" i="1"/>
  <c r="CR368" i="1"/>
  <c r="CS368" i="1"/>
  <c r="CT368" i="1"/>
  <c r="CU368" i="1"/>
  <c r="T368" i="1" s="1"/>
  <c r="CV368" i="1"/>
  <c r="U368" i="1" s="1"/>
  <c r="CW368" i="1"/>
  <c r="V368" i="1" s="1"/>
  <c r="CX368" i="1"/>
  <c r="W368" i="1" s="1"/>
  <c r="CY368" i="1"/>
  <c r="X368" i="1" s="1"/>
  <c r="CZ368" i="1"/>
  <c r="Y368" i="1" s="1"/>
  <c r="FR368" i="1"/>
  <c r="GL368" i="1"/>
  <c r="GO368" i="1"/>
  <c r="GP368" i="1"/>
  <c r="GV368" i="1"/>
  <c r="HC368" i="1"/>
  <c r="GX368" i="1" s="1"/>
  <c r="C369" i="1"/>
  <c r="D369" i="1"/>
  <c r="I369" i="1"/>
  <c r="K369" i="1"/>
  <c r="AC369" i="1"/>
  <c r="AE369" i="1"/>
  <c r="AF369" i="1"/>
  <c r="S369" i="1" s="1"/>
  <c r="AG369" i="1"/>
  <c r="AH369" i="1"/>
  <c r="AI369" i="1"/>
  <c r="AJ369" i="1"/>
  <c r="CQ369" i="1"/>
  <c r="CR369" i="1"/>
  <c r="CS369" i="1"/>
  <c r="CT369" i="1"/>
  <c r="CU369" i="1"/>
  <c r="T369" i="1" s="1"/>
  <c r="CV369" i="1"/>
  <c r="U369" i="1" s="1"/>
  <c r="CW369" i="1"/>
  <c r="V369" i="1" s="1"/>
  <c r="CX369" i="1"/>
  <c r="W369" i="1" s="1"/>
  <c r="CY369" i="1"/>
  <c r="X369" i="1" s="1"/>
  <c r="CZ369" i="1"/>
  <c r="Y369" i="1" s="1"/>
  <c r="FR369" i="1"/>
  <c r="GL369" i="1"/>
  <c r="GO369" i="1"/>
  <c r="GP369" i="1"/>
  <c r="GV369" i="1"/>
  <c r="HC369" i="1"/>
  <c r="GX369" i="1" s="1"/>
  <c r="I370" i="1"/>
  <c r="AC370" i="1"/>
  <c r="AE370" i="1"/>
  <c r="AF370" i="1"/>
  <c r="S370" i="1" s="1"/>
  <c r="AG370" i="1"/>
  <c r="AH370" i="1"/>
  <c r="AI370" i="1"/>
  <c r="AJ370" i="1"/>
  <c r="CQ370" i="1"/>
  <c r="CR370" i="1"/>
  <c r="CS370" i="1"/>
  <c r="CT370" i="1"/>
  <c r="CU370" i="1"/>
  <c r="T370" i="1" s="1"/>
  <c r="CV370" i="1"/>
  <c r="U370" i="1" s="1"/>
  <c r="CW370" i="1"/>
  <c r="V370" i="1" s="1"/>
  <c r="CX370" i="1"/>
  <c r="W370" i="1" s="1"/>
  <c r="CY370" i="1"/>
  <c r="X370" i="1" s="1"/>
  <c r="CZ370" i="1"/>
  <c r="Y370" i="1" s="1"/>
  <c r="FR370" i="1"/>
  <c r="GL370" i="1"/>
  <c r="GO370" i="1"/>
  <c r="GP370" i="1"/>
  <c r="GV370" i="1"/>
  <c r="HC370" i="1"/>
  <c r="GX370" i="1" s="1"/>
  <c r="C371" i="1"/>
  <c r="D371" i="1"/>
  <c r="I371" i="1"/>
  <c r="K371" i="1"/>
  <c r="AC371" i="1"/>
  <c r="AE371" i="1"/>
  <c r="AF371" i="1"/>
  <c r="S371" i="1" s="1"/>
  <c r="AG371" i="1"/>
  <c r="AH371" i="1"/>
  <c r="AI371" i="1"/>
  <c r="AJ371" i="1"/>
  <c r="CQ371" i="1"/>
  <c r="CR371" i="1"/>
  <c r="CS371" i="1"/>
  <c r="CT371" i="1"/>
  <c r="CU371" i="1"/>
  <c r="T371" i="1" s="1"/>
  <c r="CV371" i="1"/>
  <c r="U371" i="1" s="1"/>
  <c r="CW371" i="1"/>
  <c r="V371" i="1" s="1"/>
  <c r="CX371" i="1"/>
  <c r="W371" i="1" s="1"/>
  <c r="CY371" i="1"/>
  <c r="X371" i="1" s="1"/>
  <c r="CZ371" i="1"/>
  <c r="Y371" i="1" s="1"/>
  <c r="FR371" i="1"/>
  <c r="GL371" i="1"/>
  <c r="GO371" i="1"/>
  <c r="GP371" i="1"/>
  <c r="GV371" i="1"/>
  <c r="HC371" i="1"/>
  <c r="GX371" i="1" s="1"/>
  <c r="B373" i="1"/>
  <c r="B356" i="1" s="1"/>
  <c r="C373" i="1"/>
  <c r="C356" i="1" s="1"/>
  <c r="D373" i="1"/>
  <c r="D356" i="1" s="1"/>
  <c r="F373" i="1"/>
  <c r="F356" i="1" s="1"/>
  <c r="G373" i="1"/>
  <c r="G356" i="1" s="1"/>
  <c r="AF373" i="1"/>
  <c r="AG373" i="1"/>
  <c r="AH373" i="1"/>
  <c r="AI373" i="1"/>
  <c r="AJ373" i="1"/>
  <c r="AK373" i="1"/>
  <c r="AL373" i="1"/>
  <c r="BX373" i="1"/>
  <c r="BY373" i="1"/>
  <c r="BZ373" i="1"/>
  <c r="CC373" i="1"/>
  <c r="CD373" i="1"/>
  <c r="CG373" i="1"/>
  <c r="CI373" i="1"/>
  <c r="CJ373" i="1"/>
  <c r="CK373" i="1"/>
  <c r="CL373" i="1"/>
  <c r="CM373" i="1"/>
  <c r="D403" i="1"/>
  <c r="E405" i="1"/>
  <c r="Z405" i="1"/>
  <c r="AA405" i="1"/>
  <c r="AM405" i="1"/>
  <c r="AN405" i="1"/>
  <c r="BE405" i="1"/>
  <c r="BF405" i="1"/>
  <c r="BG405" i="1"/>
  <c r="BH405" i="1"/>
  <c r="BI405" i="1"/>
  <c r="BJ405" i="1"/>
  <c r="BK405" i="1"/>
  <c r="BL405" i="1"/>
  <c r="BM405" i="1"/>
  <c r="BN405" i="1"/>
  <c r="BO405" i="1"/>
  <c r="BP405" i="1"/>
  <c r="BQ405" i="1"/>
  <c r="BR405" i="1"/>
  <c r="BS405" i="1"/>
  <c r="BT405" i="1"/>
  <c r="BU405" i="1"/>
  <c r="BV405" i="1"/>
  <c r="BW405" i="1"/>
  <c r="CN405" i="1"/>
  <c r="CO405" i="1"/>
  <c r="CP405" i="1"/>
  <c r="CQ405" i="1"/>
  <c r="CR405" i="1"/>
  <c r="CS405" i="1"/>
  <c r="CT405" i="1"/>
  <c r="CU405" i="1"/>
  <c r="CV405" i="1"/>
  <c r="CW405" i="1"/>
  <c r="CX405" i="1"/>
  <c r="CY405" i="1"/>
  <c r="CZ405" i="1"/>
  <c r="DA405" i="1"/>
  <c r="DB405" i="1"/>
  <c r="DC405" i="1"/>
  <c r="DD405" i="1"/>
  <c r="DE405" i="1"/>
  <c r="DF405" i="1"/>
  <c r="DG405" i="1"/>
  <c r="DH405" i="1"/>
  <c r="DI405" i="1"/>
  <c r="DJ405" i="1"/>
  <c r="DK405" i="1"/>
  <c r="DL405" i="1"/>
  <c r="DM405" i="1"/>
  <c r="DN405" i="1"/>
  <c r="DO405" i="1"/>
  <c r="DP405" i="1"/>
  <c r="DQ405" i="1"/>
  <c r="DR405" i="1"/>
  <c r="DS405" i="1"/>
  <c r="DT405" i="1"/>
  <c r="DU405" i="1"/>
  <c r="DV405" i="1"/>
  <c r="DW405" i="1"/>
  <c r="DX405" i="1"/>
  <c r="DY405" i="1"/>
  <c r="DZ405" i="1"/>
  <c r="EA405" i="1"/>
  <c r="EB405" i="1"/>
  <c r="EC405" i="1"/>
  <c r="ED405" i="1"/>
  <c r="EE405" i="1"/>
  <c r="EF405" i="1"/>
  <c r="EG405" i="1"/>
  <c r="EH405" i="1"/>
  <c r="EI405" i="1"/>
  <c r="EJ405" i="1"/>
  <c r="EK405" i="1"/>
  <c r="EL405" i="1"/>
  <c r="EM405" i="1"/>
  <c r="EN405" i="1"/>
  <c r="EO405" i="1"/>
  <c r="EP405" i="1"/>
  <c r="EQ405" i="1"/>
  <c r="ER405" i="1"/>
  <c r="ES405" i="1"/>
  <c r="ET405" i="1"/>
  <c r="EU405" i="1"/>
  <c r="EV405" i="1"/>
  <c r="EW405" i="1"/>
  <c r="EX405" i="1"/>
  <c r="EY405" i="1"/>
  <c r="EZ405" i="1"/>
  <c r="FA405" i="1"/>
  <c r="FB405" i="1"/>
  <c r="FC405" i="1"/>
  <c r="FD405" i="1"/>
  <c r="FE405" i="1"/>
  <c r="FF405" i="1"/>
  <c r="FG405" i="1"/>
  <c r="FH405" i="1"/>
  <c r="FI405" i="1"/>
  <c r="FJ405" i="1"/>
  <c r="FK405" i="1"/>
  <c r="FL405" i="1"/>
  <c r="FM405" i="1"/>
  <c r="FN405" i="1"/>
  <c r="FO405" i="1"/>
  <c r="FP405" i="1"/>
  <c r="FQ405" i="1"/>
  <c r="FR405" i="1"/>
  <c r="FS405" i="1"/>
  <c r="FT405" i="1"/>
  <c r="FU405" i="1"/>
  <c r="FV405" i="1"/>
  <c r="FW405" i="1"/>
  <c r="FX405" i="1"/>
  <c r="FY405" i="1"/>
  <c r="FZ405" i="1"/>
  <c r="GA405" i="1"/>
  <c r="GB405" i="1"/>
  <c r="GC405" i="1"/>
  <c r="GD405" i="1"/>
  <c r="GE405" i="1"/>
  <c r="GF405" i="1"/>
  <c r="GG405" i="1"/>
  <c r="GH405" i="1"/>
  <c r="GI405" i="1"/>
  <c r="GJ405" i="1"/>
  <c r="GK405" i="1"/>
  <c r="GL405" i="1"/>
  <c r="GM405" i="1"/>
  <c r="GN405" i="1"/>
  <c r="GO405" i="1"/>
  <c r="GP405" i="1"/>
  <c r="GQ405" i="1"/>
  <c r="GR405" i="1"/>
  <c r="GS405" i="1"/>
  <c r="GT405" i="1"/>
  <c r="GU405" i="1"/>
  <c r="GV405" i="1"/>
  <c r="GW405" i="1"/>
  <c r="GX405" i="1"/>
  <c r="C407" i="1"/>
  <c r="D407" i="1"/>
  <c r="AC407" i="1"/>
  <c r="AE407" i="1"/>
  <c r="AF407" i="1"/>
  <c r="S407" i="1" s="1"/>
  <c r="AG407" i="1"/>
  <c r="AH407" i="1"/>
  <c r="AI407" i="1"/>
  <c r="AJ407" i="1"/>
  <c r="CQ407" i="1"/>
  <c r="CR407" i="1"/>
  <c r="CS407" i="1"/>
  <c r="CT407" i="1"/>
  <c r="CU407" i="1"/>
  <c r="T407" i="1" s="1"/>
  <c r="CV407" i="1"/>
  <c r="U407" i="1" s="1"/>
  <c r="CW407" i="1"/>
  <c r="V407" i="1" s="1"/>
  <c r="CX407" i="1"/>
  <c r="W407" i="1" s="1"/>
  <c r="CY407" i="1"/>
  <c r="X407" i="1" s="1"/>
  <c r="CZ407" i="1"/>
  <c r="Y407" i="1" s="1"/>
  <c r="FR407" i="1"/>
  <c r="GL407" i="1"/>
  <c r="GN407" i="1"/>
  <c r="GP407" i="1"/>
  <c r="GV407" i="1"/>
  <c r="HC407" i="1"/>
  <c r="GX407" i="1" s="1"/>
  <c r="C408" i="1"/>
  <c r="D408" i="1"/>
  <c r="AC408" i="1"/>
  <c r="AE408" i="1"/>
  <c r="AF408" i="1"/>
  <c r="S408" i="1" s="1"/>
  <c r="AG408" i="1"/>
  <c r="AH408" i="1"/>
  <c r="AI408" i="1"/>
  <c r="AJ408" i="1"/>
  <c r="CQ408" i="1"/>
  <c r="CR408" i="1"/>
  <c r="CS408" i="1"/>
  <c r="CT408" i="1"/>
  <c r="CU408" i="1"/>
  <c r="T408" i="1" s="1"/>
  <c r="CV408" i="1"/>
  <c r="U408" i="1" s="1"/>
  <c r="CW408" i="1"/>
  <c r="V408" i="1" s="1"/>
  <c r="CX408" i="1"/>
  <c r="W408" i="1" s="1"/>
  <c r="CY408" i="1"/>
  <c r="X408" i="1" s="1"/>
  <c r="CZ408" i="1"/>
  <c r="Y408" i="1" s="1"/>
  <c r="FR408" i="1"/>
  <c r="GL408" i="1"/>
  <c r="GN408" i="1"/>
  <c r="GP408" i="1"/>
  <c r="GV408" i="1"/>
  <c r="HC408" i="1"/>
  <c r="GX408" i="1" s="1"/>
  <c r="C409" i="1"/>
  <c r="D409" i="1"/>
  <c r="AC409" i="1"/>
  <c r="AE409" i="1"/>
  <c r="AF409" i="1"/>
  <c r="S409" i="1" s="1"/>
  <c r="AG409" i="1"/>
  <c r="AH409" i="1"/>
  <c r="AI409" i="1"/>
  <c r="AJ409" i="1"/>
  <c r="CQ409" i="1"/>
  <c r="CR409" i="1"/>
  <c r="CS409" i="1"/>
  <c r="CT409" i="1"/>
  <c r="CU409" i="1"/>
  <c r="T409" i="1" s="1"/>
  <c r="CV409" i="1"/>
  <c r="U409" i="1" s="1"/>
  <c r="CW409" i="1"/>
  <c r="V409" i="1" s="1"/>
  <c r="CX409" i="1"/>
  <c r="W409" i="1" s="1"/>
  <c r="CY409" i="1"/>
  <c r="X409" i="1" s="1"/>
  <c r="CZ409" i="1"/>
  <c r="Y409" i="1" s="1"/>
  <c r="FR409" i="1"/>
  <c r="GL409" i="1"/>
  <c r="GN409" i="1"/>
  <c r="GP409" i="1"/>
  <c r="GV409" i="1"/>
  <c r="HC409" i="1"/>
  <c r="GX409" i="1" s="1"/>
  <c r="C410" i="1"/>
  <c r="D410" i="1"/>
  <c r="AC410" i="1"/>
  <c r="AE410" i="1"/>
  <c r="AF410" i="1"/>
  <c r="S410" i="1" s="1"/>
  <c r="AG410" i="1"/>
  <c r="AH410" i="1"/>
  <c r="AI410" i="1"/>
  <c r="AJ410" i="1"/>
  <c r="CQ410" i="1"/>
  <c r="CR410" i="1"/>
  <c r="CS410" i="1"/>
  <c r="CT410" i="1"/>
  <c r="CU410" i="1"/>
  <c r="T410" i="1" s="1"/>
  <c r="CV410" i="1"/>
  <c r="U410" i="1" s="1"/>
  <c r="CW410" i="1"/>
  <c r="V410" i="1" s="1"/>
  <c r="CX410" i="1"/>
  <c r="W410" i="1" s="1"/>
  <c r="CY410" i="1"/>
  <c r="X410" i="1" s="1"/>
  <c r="CZ410" i="1"/>
  <c r="Y410" i="1" s="1"/>
  <c r="FR410" i="1"/>
  <c r="GL410" i="1"/>
  <c r="GN410" i="1"/>
  <c r="GP410" i="1"/>
  <c r="GV410" i="1"/>
  <c r="HC410" i="1"/>
  <c r="GX410" i="1" s="1"/>
  <c r="C411" i="1"/>
  <c r="D411" i="1"/>
  <c r="I411" i="1"/>
  <c r="CX147" i="3" s="1"/>
  <c r="K411" i="1"/>
  <c r="AC411" i="1"/>
  <c r="AE411" i="1"/>
  <c r="AF411" i="1"/>
  <c r="S411" i="1" s="1"/>
  <c r="AG411" i="1"/>
  <c r="AH411" i="1"/>
  <c r="AI411" i="1"/>
  <c r="AJ411" i="1"/>
  <c r="CQ411" i="1"/>
  <c r="CR411" i="1"/>
  <c r="CS411" i="1"/>
  <c r="CT411" i="1"/>
  <c r="CU411" i="1"/>
  <c r="T411" i="1" s="1"/>
  <c r="CV411" i="1"/>
  <c r="U411" i="1" s="1"/>
  <c r="CW411" i="1"/>
  <c r="V411" i="1" s="1"/>
  <c r="CX411" i="1"/>
  <c r="W411" i="1" s="1"/>
  <c r="CY411" i="1"/>
  <c r="X411" i="1" s="1"/>
  <c r="CZ411" i="1"/>
  <c r="Y411" i="1" s="1"/>
  <c r="FR411" i="1"/>
  <c r="GL411" i="1"/>
  <c r="GN411" i="1"/>
  <c r="GP411" i="1"/>
  <c r="GV411" i="1"/>
  <c r="HC411" i="1"/>
  <c r="GX411" i="1" s="1"/>
  <c r="C412" i="1"/>
  <c r="D412" i="1"/>
  <c r="AC412" i="1"/>
  <c r="AE412" i="1"/>
  <c r="AF412" i="1"/>
  <c r="S412" i="1" s="1"/>
  <c r="AG412" i="1"/>
  <c r="AH412" i="1"/>
  <c r="AI412" i="1"/>
  <c r="AJ412" i="1"/>
  <c r="CQ412" i="1"/>
  <c r="CR412" i="1"/>
  <c r="CS412" i="1"/>
  <c r="CT412" i="1"/>
  <c r="CU412" i="1"/>
  <c r="T412" i="1" s="1"/>
  <c r="CV412" i="1"/>
  <c r="U412" i="1" s="1"/>
  <c r="CW412" i="1"/>
  <c r="V412" i="1" s="1"/>
  <c r="CX412" i="1"/>
  <c r="W412" i="1" s="1"/>
  <c r="CY412" i="1"/>
  <c r="X412" i="1" s="1"/>
  <c r="CZ412" i="1"/>
  <c r="Y412" i="1" s="1"/>
  <c r="FR412" i="1"/>
  <c r="GL412" i="1"/>
  <c r="GN412" i="1"/>
  <c r="GP412" i="1"/>
  <c r="GV412" i="1"/>
  <c r="HC412" i="1"/>
  <c r="GX412" i="1" s="1"/>
  <c r="C413" i="1"/>
  <c r="D413" i="1"/>
  <c r="I413" i="1"/>
  <c r="CX149" i="3" s="1"/>
  <c r="K413" i="1"/>
  <c r="AC413" i="1"/>
  <c r="AE413" i="1"/>
  <c r="AF413" i="1"/>
  <c r="S413" i="1" s="1"/>
  <c r="AG413" i="1"/>
  <c r="AH413" i="1"/>
  <c r="AI413" i="1"/>
  <c r="AJ413" i="1"/>
  <c r="CQ413" i="1"/>
  <c r="CR413" i="1"/>
  <c r="CS413" i="1"/>
  <c r="CT413" i="1"/>
  <c r="CU413" i="1"/>
  <c r="T413" i="1" s="1"/>
  <c r="CV413" i="1"/>
  <c r="U413" i="1" s="1"/>
  <c r="CW413" i="1"/>
  <c r="V413" i="1" s="1"/>
  <c r="CX413" i="1"/>
  <c r="W413" i="1" s="1"/>
  <c r="CY413" i="1"/>
  <c r="X413" i="1" s="1"/>
  <c r="CZ413" i="1"/>
  <c r="Y413" i="1" s="1"/>
  <c r="FR413" i="1"/>
  <c r="GL413" i="1"/>
  <c r="GN413" i="1"/>
  <c r="GP413" i="1"/>
  <c r="GV413" i="1"/>
  <c r="HC413" i="1"/>
  <c r="GX413" i="1" s="1"/>
  <c r="C414" i="1"/>
  <c r="D414" i="1"/>
  <c r="I414" i="1"/>
  <c r="CX150" i="3" s="1"/>
  <c r="K414" i="1"/>
  <c r="AC414" i="1"/>
  <c r="AE414" i="1"/>
  <c r="AF414" i="1"/>
  <c r="S414" i="1" s="1"/>
  <c r="AG414" i="1"/>
  <c r="AH414" i="1"/>
  <c r="AI414" i="1"/>
  <c r="AJ414" i="1"/>
  <c r="CQ414" i="1"/>
  <c r="CR414" i="1"/>
  <c r="CS414" i="1"/>
  <c r="CT414" i="1"/>
  <c r="CU414" i="1"/>
  <c r="T414" i="1" s="1"/>
  <c r="CV414" i="1"/>
  <c r="U414" i="1" s="1"/>
  <c r="CW414" i="1"/>
  <c r="V414" i="1" s="1"/>
  <c r="CX414" i="1"/>
  <c r="W414" i="1" s="1"/>
  <c r="CY414" i="1"/>
  <c r="X414" i="1" s="1"/>
  <c r="CZ414" i="1"/>
  <c r="Y414" i="1" s="1"/>
  <c r="FR414" i="1"/>
  <c r="GL414" i="1"/>
  <c r="GN414" i="1"/>
  <c r="GP414" i="1"/>
  <c r="GV414" i="1"/>
  <c r="HC414" i="1"/>
  <c r="GX414" i="1" s="1"/>
  <c r="C415" i="1"/>
  <c r="D415" i="1"/>
  <c r="I415" i="1"/>
  <c r="CX151" i="3" s="1"/>
  <c r="K415" i="1"/>
  <c r="AC415" i="1"/>
  <c r="AE415" i="1"/>
  <c r="AF415" i="1"/>
  <c r="S415" i="1" s="1"/>
  <c r="AG415" i="1"/>
  <c r="AH415" i="1"/>
  <c r="AI415" i="1"/>
  <c r="AJ415" i="1"/>
  <c r="CQ415" i="1"/>
  <c r="CR415" i="1"/>
  <c r="CS415" i="1"/>
  <c r="CT415" i="1"/>
  <c r="CU415" i="1"/>
  <c r="T415" i="1" s="1"/>
  <c r="CV415" i="1"/>
  <c r="U415" i="1" s="1"/>
  <c r="CW415" i="1"/>
  <c r="V415" i="1" s="1"/>
  <c r="CX415" i="1"/>
  <c r="W415" i="1" s="1"/>
  <c r="CY415" i="1"/>
  <c r="X415" i="1" s="1"/>
  <c r="CZ415" i="1"/>
  <c r="Y415" i="1" s="1"/>
  <c r="FR415" i="1"/>
  <c r="GL415" i="1"/>
  <c r="GN415" i="1"/>
  <c r="GP415" i="1"/>
  <c r="GV415" i="1"/>
  <c r="HC415" i="1"/>
  <c r="GX415" i="1" s="1"/>
  <c r="C416" i="1"/>
  <c r="D416" i="1"/>
  <c r="I416" i="1"/>
  <c r="CX152" i="3" s="1"/>
  <c r="K416" i="1"/>
  <c r="AC416" i="1"/>
  <c r="AE416" i="1"/>
  <c r="AF416" i="1"/>
  <c r="S416" i="1" s="1"/>
  <c r="AG416" i="1"/>
  <c r="AH416" i="1"/>
  <c r="AI416" i="1"/>
  <c r="AJ416" i="1"/>
  <c r="CQ416" i="1"/>
  <c r="CR416" i="1"/>
  <c r="CS416" i="1"/>
  <c r="CT416" i="1"/>
  <c r="CU416" i="1"/>
  <c r="T416" i="1" s="1"/>
  <c r="CV416" i="1"/>
  <c r="U416" i="1" s="1"/>
  <c r="CW416" i="1"/>
  <c r="V416" i="1" s="1"/>
  <c r="CX416" i="1"/>
  <c r="W416" i="1" s="1"/>
  <c r="CY416" i="1"/>
  <c r="X416" i="1" s="1"/>
  <c r="CZ416" i="1"/>
  <c r="Y416" i="1" s="1"/>
  <c r="FR416" i="1"/>
  <c r="GL416" i="1"/>
  <c r="GN416" i="1"/>
  <c r="GP416" i="1"/>
  <c r="GV416" i="1"/>
  <c r="HC416" i="1"/>
  <c r="GX416" i="1" s="1"/>
  <c r="C417" i="1"/>
  <c r="D417" i="1"/>
  <c r="AC417" i="1"/>
  <c r="AE417" i="1"/>
  <c r="AF417" i="1"/>
  <c r="S417" i="1" s="1"/>
  <c r="AG417" i="1"/>
  <c r="AH417" i="1"/>
  <c r="AI417" i="1"/>
  <c r="AJ417" i="1"/>
  <c r="CQ417" i="1"/>
  <c r="CR417" i="1"/>
  <c r="CS417" i="1"/>
  <c r="CT417" i="1"/>
  <c r="CU417" i="1"/>
  <c r="T417" i="1" s="1"/>
  <c r="CV417" i="1"/>
  <c r="U417" i="1" s="1"/>
  <c r="CW417" i="1"/>
  <c r="V417" i="1" s="1"/>
  <c r="CX417" i="1"/>
  <c r="W417" i="1" s="1"/>
  <c r="CY417" i="1"/>
  <c r="X417" i="1" s="1"/>
  <c r="CZ417" i="1"/>
  <c r="Y417" i="1" s="1"/>
  <c r="FR417" i="1"/>
  <c r="GL417" i="1"/>
  <c r="GN417" i="1"/>
  <c r="GP417" i="1"/>
  <c r="GV417" i="1"/>
  <c r="HC417" i="1"/>
  <c r="GX417" i="1" s="1"/>
  <c r="B419" i="1"/>
  <c r="B405" i="1" s="1"/>
  <c r="C419" i="1"/>
  <c r="C405" i="1" s="1"/>
  <c r="D419" i="1"/>
  <c r="D405" i="1" s="1"/>
  <c r="F419" i="1"/>
  <c r="F405" i="1" s="1"/>
  <c r="G419" i="1"/>
  <c r="G405" i="1" s="1"/>
  <c r="AF419" i="1"/>
  <c r="AG419" i="1"/>
  <c r="AH419" i="1"/>
  <c r="AI419" i="1"/>
  <c r="AJ419" i="1"/>
  <c r="AK419" i="1"/>
  <c r="AL419" i="1"/>
  <c r="BX419" i="1"/>
  <c r="BY419" i="1"/>
  <c r="BZ419" i="1"/>
  <c r="CB419" i="1"/>
  <c r="CD419" i="1"/>
  <c r="CG419" i="1"/>
  <c r="CI419" i="1"/>
  <c r="CJ419" i="1"/>
  <c r="CK419" i="1"/>
  <c r="CL419" i="1"/>
  <c r="CM419" i="1"/>
  <c r="D449" i="1"/>
  <c r="E451" i="1"/>
  <c r="Z451" i="1"/>
  <c r="AA451" i="1"/>
  <c r="AM451" i="1"/>
  <c r="AN451" i="1"/>
  <c r="BE451" i="1"/>
  <c r="BF451" i="1"/>
  <c r="BG451" i="1"/>
  <c r="BH451" i="1"/>
  <c r="BI451" i="1"/>
  <c r="BJ451" i="1"/>
  <c r="BK451" i="1"/>
  <c r="BL451" i="1"/>
  <c r="BM451" i="1"/>
  <c r="BN451" i="1"/>
  <c r="BO451" i="1"/>
  <c r="BP451" i="1"/>
  <c r="BQ451" i="1"/>
  <c r="BR451" i="1"/>
  <c r="BS451" i="1"/>
  <c r="BT451" i="1"/>
  <c r="BU451" i="1"/>
  <c r="BV451" i="1"/>
  <c r="BW451" i="1"/>
  <c r="CN451" i="1"/>
  <c r="CO451" i="1"/>
  <c r="CP451" i="1"/>
  <c r="CQ451" i="1"/>
  <c r="CR451" i="1"/>
  <c r="CS451" i="1"/>
  <c r="CT451" i="1"/>
  <c r="CU451" i="1"/>
  <c r="CV451" i="1"/>
  <c r="CW451" i="1"/>
  <c r="CX451" i="1"/>
  <c r="CY451" i="1"/>
  <c r="CZ451" i="1"/>
  <c r="DA451" i="1"/>
  <c r="DB451" i="1"/>
  <c r="DC451" i="1"/>
  <c r="DD451" i="1"/>
  <c r="DE451" i="1"/>
  <c r="DF451" i="1"/>
  <c r="DG451" i="1"/>
  <c r="DH451" i="1"/>
  <c r="DI451" i="1"/>
  <c r="DJ451" i="1"/>
  <c r="DK451" i="1"/>
  <c r="DL451" i="1"/>
  <c r="DM451" i="1"/>
  <c r="DN451" i="1"/>
  <c r="DO451" i="1"/>
  <c r="DP451" i="1"/>
  <c r="DQ451" i="1"/>
  <c r="DR451" i="1"/>
  <c r="DS451" i="1"/>
  <c r="DT451" i="1"/>
  <c r="DU451" i="1"/>
  <c r="DV451" i="1"/>
  <c r="DW451" i="1"/>
  <c r="DX451" i="1"/>
  <c r="DY451" i="1"/>
  <c r="DZ451" i="1"/>
  <c r="EA451" i="1"/>
  <c r="EB451" i="1"/>
  <c r="EC451" i="1"/>
  <c r="ED451" i="1"/>
  <c r="EE451" i="1"/>
  <c r="EF451" i="1"/>
  <c r="EG451" i="1"/>
  <c r="EH451" i="1"/>
  <c r="EI451" i="1"/>
  <c r="EJ451" i="1"/>
  <c r="EK451" i="1"/>
  <c r="EL451" i="1"/>
  <c r="EM451" i="1"/>
  <c r="EN451" i="1"/>
  <c r="EO451" i="1"/>
  <c r="EP451" i="1"/>
  <c r="EQ451" i="1"/>
  <c r="ER451" i="1"/>
  <c r="ES451" i="1"/>
  <c r="ET451" i="1"/>
  <c r="EU451" i="1"/>
  <c r="EV451" i="1"/>
  <c r="EW451" i="1"/>
  <c r="EX451" i="1"/>
  <c r="EY451" i="1"/>
  <c r="EZ451" i="1"/>
  <c r="FA451" i="1"/>
  <c r="FB451" i="1"/>
  <c r="FC451" i="1"/>
  <c r="FD451" i="1"/>
  <c r="FE451" i="1"/>
  <c r="FF451" i="1"/>
  <c r="FG451" i="1"/>
  <c r="FH451" i="1"/>
  <c r="FI451" i="1"/>
  <c r="FJ451" i="1"/>
  <c r="FK451" i="1"/>
  <c r="FL451" i="1"/>
  <c r="FM451" i="1"/>
  <c r="FN451" i="1"/>
  <c r="FO451" i="1"/>
  <c r="FP451" i="1"/>
  <c r="FQ451" i="1"/>
  <c r="FR451" i="1"/>
  <c r="FS451" i="1"/>
  <c r="FT451" i="1"/>
  <c r="FU451" i="1"/>
  <c r="FV451" i="1"/>
  <c r="FW451" i="1"/>
  <c r="FX451" i="1"/>
  <c r="FY451" i="1"/>
  <c r="FZ451" i="1"/>
  <c r="GA451" i="1"/>
  <c r="GB451" i="1"/>
  <c r="GC451" i="1"/>
  <c r="GD451" i="1"/>
  <c r="GE451" i="1"/>
  <c r="GF451" i="1"/>
  <c r="GG451" i="1"/>
  <c r="GH451" i="1"/>
  <c r="GI451" i="1"/>
  <c r="GJ451" i="1"/>
  <c r="GK451" i="1"/>
  <c r="GL451" i="1"/>
  <c r="GM451" i="1"/>
  <c r="GN451" i="1"/>
  <c r="GO451" i="1"/>
  <c r="GP451" i="1"/>
  <c r="GQ451" i="1"/>
  <c r="GR451" i="1"/>
  <c r="GS451" i="1"/>
  <c r="GT451" i="1"/>
  <c r="GU451" i="1"/>
  <c r="GV451" i="1"/>
  <c r="GW451" i="1"/>
  <c r="GX451" i="1"/>
  <c r="C453" i="1"/>
  <c r="D453" i="1"/>
  <c r="AC453" i="1"/>
  <c r="AE453" i="1"/>
  <c r="AF453" i="1"/>
  <c r="S453" i="1" s="1"/>
  <c r="AG453" i="1"/>
  <c r="AH453" i="1"/>
  <c r="AI453" i="1"/>
  <c r="AJ453" i="1"/>
  <c r="CQ453" i="1"/>
  <c r="CR453" i="1"/>
  <c r="CS453" i="1"/>
  <c r="CT453" i="1"/>
  <c r="CU453" i="1"/>
  <c r="T453" i="1" s="1"/>
  <c r="CV453" i="1"/>
  <c r="U453" i="1" s="1"/>
  <c r="CW453" i="1"/>
  <c r="V453" i="1" s="1"/>
  <c r="CX453" i="1"/>
  <c r="W453" i="1" s="1"/>
  <c r="CY453" i="1"/>
  <c r="X453" i="1" s="1"/>
  <c r="CZ453" i="1"/>
  <c r="Y453" i="1" s="1"/>
  <c r="FR453" i="1"/>
  <c r="GL453" i="1"/>
  <c r="GN453" i="1"/>
  <c r="GP453" i="1"/>
  <c r="GV453" i="1"/>
  <c r="HC453" i="1"/>
  <c r="GX453" i="1" s="1"/>
  <c r="C454" i="1"/>
  <c r="D454" i="1"/>
  <c r="AC454" i="1"/>
  <c r="AE454" i="1"/>
  <c r="AF454" i="1"/>
  <c r="S454" i="1" s="1"/>
  <c r="AG454" i="1"/>
  <c r="AH454" i="1"/>
  <c r="AI454" i="1"/>
  <c r="AJ454" i="1"/>
  <c r="CQ454" i="1"/>
  <c r="CR454" i="1"/>
  <c r="CS454" i="1"/>
  <c r="CT454" i="1"/>
  <c r="CU454" i="1"/>
  <c r="T454" i="1" s="1"/>
  <c r="CV454" i="1"/>
  <c r="U454" i="1" s="1"/>
  <c r="CW454" i="1"/>
  <c r="V454" i="1" s="1"/>
  <c r="CX454" i="1"/>
  <c r="W454" i="1" s="1"/>
  <c r="CY454" i="1"/>
  <c r="X454" i="1" s="1"/>
  <c r="CZ454" i="1"/>
  <c r="Y454" i="1" s="1"/>
  <c r="FR454" i="1"/>
  <c r="GL454" i="1"/>
  <c r="GN454" i="1"/>
  <c r="GP454" i="1"/>
  <c r="GV454" i="1"/>
  <c r="HC454" i="1"/>
  <c r="GX454" i="1" s="1"/>
  <c r="C455" i="1"/>
  <c r="D455" i="1"/>
  <c r="AC455" i="1"/>
  <c r="AE455" i="1"/>
  <c r="AF455" i="1"/>
  <c r="S455" i="1" s="1"/>
  <c r="AG455" i="1"/>
  <c r="AH455" i="1"/>
  <c r="AI455" i="1"/>
  <c r="AJ455" i="1"/>
  <c r="CQ455" i="1"/>
  <c r="CR455" i="1"/>
  <c r="CS455" i="1"/>
  <c r="CT455" i="1"/>
  <c r="CU455" i="1"/>
  <c r="T455" i="1" s="1"/>
  <c r="CV455" i="1"/>
  <c r="U455" i="1" s="1"/>
  <c r="CW455" i="1"/>
  <c r="V455" i="1" s="1"/>
  <c r="CX455" i="1"/>
  <c r="W455" i="1" s="1"/>
  <c r="CY455" i="1"/>
  <c r="X455" i="1" s="1"/>
  <c r="CZ455" i="1"/>
  <c r="Y455" i="1" s="1"/>
  <c r="FR455" i="1"/>
  <c r="GL455" i="1"/>
  <c r="GN455" i="1"/>
  <c r="GP455" i="1"/>
  <c r="GV455" i="1"/>
  <c r="HC455" i="1"/>
  <c r="GX455" i="1" s="1"/>
  <c r="C456" i="1"/>
  <c r="D456" i="1"/>
  <c r="AC456" i="1"/>
  <c r="AE456" i="1"/>
  <c r="AF456" i="1"/>
  <c r="S456" i="1" s="1"/>
  <c r="AG456" i="1"/>
  <c r="AH456" i="1"/>
  <c r="AI456" i="1"/>
  <c r="AJ456" i="1"/>
  <c r="CQ456" i="1"/>
  <c r="CR456" i="1"/>
  <c r="CS456" i="1"/>
  <c r="CT456" i="1"/>
  <c r="CU456" i="1"/>
  <c r="T456" i="1" s="1"/>
  <c r="CV456" i="1"/>
  <c r="U456" i="1" s="1"/>
  <c r="CW456" i="1"/>
  <c r="V456" i="1" s="1"/>
  <c r="CX456" i="1"/>
  <c r="W456" i="1" s="1"/>
  <c r="CY456" i="1"/>
  <c r="X456" i="1" s="1"/>
  <c r="CZ456" i="1"/>
  <c r="Y456" i="1" s="1"/>
  <c r="FR456" i="1"/>
  <c r="GL456" i="1"/>
  <c r="GN456" i="1"/>
  <c r="GP456" i="1"/>
  <c r="GV456" i="1"/>
  <c r="HC456" i="1"/>
  <c r="GX456" i="1" s="1"/>
  <c r="C457" i="1"/>
  <c r="D457" i="1"/>
  <c r="AC457" i="1"/>
  <c r="AE457" i="1"/>
  <c r="AF457" i="1"/>
  <c r="S457" i="1" s="1"/>
  <c r="AG457" i="1"/>
  <c r="AH457" i="1"/>
  <c r="AI457" i="1"/>
  <c r="AJ457" i="1"/>
  <c r="CQ457" i="1"/>
  <c r="CR457" i="1"/>
  <c r="CS457" i="1"/>
  <c r="CT457" i="1"/>
  <c r="CU457" i="1"/>
  <c r="T457" i="1" s="1"/>
  <c r="CV457" i="1"/>
  <c r="U457" i="1" s="1"/>
  <c r="CW457" i="1"/>
  <c r="V457" i="1" s="1"/>
  <c r="CX457" i="1"/>
  <c r="W457" i="1" s="1"/>
  <c r="CY457" i="1"/>
  <c r="X457" i="1" s="1"/>
  <c r="CZ457" i="1"/>
  <c r="Y457" i="1" s="1"/>
  <c r="FR457" i="1"/>
  <c r="GL457" i="1"/>
  <c r="GN457" i="1"/>
  <c r="GP457" i="1"/>
  <c r="GV457" i="1"/>
  <c r="HC457" i="1"/>
  <c r="GX457" i="1" s="1"/>
  <c r="C458" i="1"/>
  <c r="D458" i="1"/>
  <c r="I458" i="1"/>
  <c r="CX159" i="3" s="1"/>
  <c r="K458" i="1"/>
  <c r="AC458" i="1"/>
  <c r="AE458" i="1"/>
  <c r="AF458" i="1"/>
  <c r="S458" i="1" s="1"/>
  <c r="AG458" i="1"/>
  <c r="AH458" i="1"/>
  <c r="AI458" i="1"/>
  <c r="AJ458" i="1"/>
  <c r="CQ458" i="1"/>
  <c r="CR458" i="1"/>
  <c r="CS458" i="1"/>
  <c r="CT458" i="1"/>
  <c r="CU458" i="1"/>
  <c r="T458" i="1" s="1"/>
  <c r="CV458" i="1"/>
  <c r="U458" i="1" s="1"/>
  <c r="CW458" i="1"/>
  <c r="V458" i="1" s="1"/>
  <c r="CX458" i="1"/>
  <c r="W458" i="1" s="1"/>
  <c r="CY458" i="1"/>
  <c r="X458" i="1" s="1"/>
  <c r="CZ458" i="1"/>
  <c r="Y458" i="1" s="1"/>
  <c r="FR458" i="1"/>
  <c r="GL458" i="1"/>
  <c r="GN458" i="1"/>
  <c r="GP458" i="1"/>
  <c r="GV458" i="1"/>
  <c r="HC458" i="1"/>
  <c r="GX458" i="1" s="1"/>
  <c r="C459" i="1"/>
  <c r="D459" i="1"/>
  <c r="AC459" i="1"/>
  <c r="AE459" i="1"/>
  <c r="AF459" i="1"/>
  <c r="S459" i="1" s="1"/>
  <c r="AG459" i="1"/>
  <c r="AH459" i="1"/>
  <c r="AI459" i="1"/>
  <c r="AJ459" i="1"/>
  <c r="CQ459" i="1"/>
  <c r="CR459" i="1"/>
  <c r="CS459" i="1"/>
  <c r="CT459" i="1"/>
  <c r="CU459" i="1"/>
  <c r="T459" i="1" s="1"/>
  <c r="CV459" i="1"/>
  <c r="U459" i="1" s="1"/>
  <c r="CW459" i="1"/>
  <c r="V459" i="1" s="1"/>
  <c r="CX459" i="1"/>
  <c r="W459" i="1" s="1"/>
  <c r="CY459" i="1"/>
  <c r="X459" i="1" s="1"/>
  <c r="CZ459" i="1"/>
  <c r="Y459" i="1" s="1"/>
  <c r="FR459" i="1"/>
  <c r="GL459" i="1"/>
  <c r="GN459" i="1"/>
  <c r="GP459" i="1"/>
  <c r="GV459" i="1"/>
  <c r="HC459" i="1"/>
  <c r="GX459" i="1" s="1"/>
  <c r="C460" i="1"/>
  <c r="D460" i="1"/>
  <c r="I460" i="1"/>
  <c r="CX161" i="3" s="1"/>
  <c r="K460" i="1"/>
  <c r="AC460" i="1"/>
  <c r="AE460" i="1"/>
  <c r="AF460" i="1"/>
  <c r="S460" i="1" s="1"/>
  <c r="AG460" i="1"/>
  <c r="AH460" i="1"/>
  <c r="AI460" i="1"/>
  <c r="AJ460" i="1"/>
  <c r="CQ460" i="1"/>
  <c r="CR460" i="1"/>
  <c r="CS460" i="1"/>
  <c r="CT460" i="1"/>
  <c r="CU460" i="1"/>
  <c r="T460" i="1" s="1"/>
  <c r="CV460" i="1"/>
  <c r="U460" i="1" s="1"/>
  <c r="CW460" i="1"/>
  <c r="V460" i="1" s="1"/>
  <c r="CX460" i="1"/>
  <c r="W460" i="1" s="1"/>
  <c r="CY460" i="1"/>
  <c r="X460" i="1" s="1"/>
  <c r="CZ460" i="1"/>
  <c r="Y460" i="1" s="1"/>
  <c r="FR460" i="1"/>
  <c r="GL460" i="1"/>
  <c r="GN460" i="1"/>
  <c r="GP460" i="1"/>
  <c r="GV460" i="1"/>
  <c r="HC460" i="1"/>
  <c r="GX460" i="1" s="1"/>
  <c r="C461" i="1"/>
  <c r="D461" i="1"/>
  <c r="I461" i="1"/>
  <c r="CX162" i="3" s="1"/>
  <c r="K461" i="1"/>
  <c r="AC461" i="1"/>
  <c r="AE461" i="1"/>
  <c r="AF461" i="1"/>
  <c r="S461" i="1" s="1"/>
  <c r="AG461" i="1"/>
  <c r="AH461" i="1"/>
  <c r="AI461" i="1"/>
  <c r="AJ461" i="1"/>
  <c r="CQ461" i="1"/>
  <c r="CR461" i="1"/>
  <c r="CS461" i="1"/>
  <c r="CT461" i="1"/>
  <c r="CU461" i="1"/>
  <c r="T461" i="1" s="1"/>
  <c r="CV461" i="1"/>
  <c r="U461" i="1" s="1"/>
  <c r="CW461" i="1"/>
  <c r="V461" i="1" s="1"/>
  <c r="CX461" i="1"/>
  <c r="W461" i="1" s="1"/>
  <c r="CY461" i="1"/>
  <c r="X461" i="1" s="1"/>
  <c r="CZ461" i="1"/>
  <c r="Y461" i="1" s="1"/>
  <c r="FR461" i="1"/>
  <c r="GL461" i="1"/>
  <c r="GN461" i="1"/>
  <c r="GP461" i="1"/>
  <c r="GV461" i="1"/>
  <c r="HC461" i="1"/>
  <c r="GX461" i="1" s="1"/>
  <c r="C462" i="1"/>
  <c r="D462" i="1"/>
  <c r="I462" i="1"/>
  <c r="CX163" i="3" s="1"/>
  <c r="K462" i="1"/>
  <c r="AC462" i="1"/>
  <c r="AE462" i="1"/>
  <c r="AF462" i="1"/>
  <c r="S462" i="1" s="1"/>
  <c r="AG462" i="1"/>
  <c r="AH462" i="1"/>
  <c r="AI462" i="1"/>
  <c r="AJ462" i="1"/>
  <c r="CQ462" i="1"/>
  <c r="CR462" i="1"/>
  <c r="CS462" i="1"/>
  <c r="CT462" i="1"/>
  <c r="CU462" i="1"/>
  <c r="T462" i="1" s="1"/>
  <c r="CV462" i="1"/>
  <c r="U462" i="1" s="1"/>
  <c r="CW462" i="1"/>
  <c r="V462" i="1" s="1"/>
  <c r="CX462" i="1"/>
  <c r="W462" i="1" s="1"/>
  <c r="CY462" i="1"/>
  <c r="X462" i="1" s="1"/>
  <c r="CZ462" i="1"/>
  <c r="Y462" i="1" s="1"/>
  <c r="FR462" i="1"/>
  <c r="GL462" i="1"/>
  <c r="GN462" i="1"/>
  <c r="GP462" i="1"/>
  <c r="GV462" i="1"/>
  <c r="HC462" i="1"/>
  <c r="GX462" i="1" s="1"/>
  <c r="C463" i="1"/>
  <c r="D463" i="1"/>
  <c r="I463" i="1"/>
  <c r="CX164" i="3" s="1"/>
  <c r="K463" i="1"/>
  <c r="AC463" i="1"/>
  <c r="AE463" i="1"/>
  <c r="AF463" i="1"/>
  <c r="S463" i="1" s="1"/>
  <c r="AG463" i="1"/>
  <c r="AH463" i="1"/>
  <c r="AI463" i="1"/>
  <c r="AJ463" i="1"/>
  <c r="CQ463" i="1"/>
  <c r="CR463" i="1"/>
  <c r="CS463" i="1"/>
  <c r="CT463" i="1"/>
  <c r="CU463" i="1"/>
  <c r="T463" i="1" s="1"/>
  <c r="CV463" i="1"/>
  <c r="U463" i="1" s="1"/>
  <c r="CW463" i="1"/>
  <c r="V463" i="1" s="1"/>
  <c r="CX463" i="1"/>
  <c r="W463" i="1" s="1"/>
  <c r="CY463" i="1"/>
  <c r="X463" i="1" s="1"/>
  <c r="CZ463" i="1"/>
  <c r="Y463" i="1" s="1"/>
  <c r="FR463" i="1"/>
  <c r="GL463" i="1"/>
  <c r="GN463" i="1"/>
  <c r="GP463" i="1"/>
  <c r="GV463" i="1"/>
  <c r="HC463" i="1"/>
  <c r="GX463" i="1" s="1"/>
  <c r="C464" i="1"/>
  <c r="D464" i="1"/>
  <c r="AC464" i="1"/>
  <c r="AE464" i="1"/>
  <c r="AF464" i="1"/>
  <c r="S464" i="1" s="1"/>
  <c r="AG464" i="1"/>
  <c r="AH464" i="1"/>
  <c r="AI464" i="1"/>
  <c r="AJ464" i="1"/>
  <c r="CQ464" i="1"/>
  <c r="CR464" i="1"/>
  <c r="CS464" i="1"/>
  <c r="CT464" i="1"/>
  <c r="CU464" i="1"/>
  <c r="T464" i="1" s="1"/>
  <c r="CV464" i="1"/>
  <c r="U464" i="1" s="1"/>
  <c r="CW464" i="1"/>
  <c r="V464" i="1" s="1"/>
  <c r="CX464" i="1"/>
  <c r="W464" i="1" s="1"/>
  <c r="CY464" i="1"/>
  <c r="X464" i="1" s="1"/>
  <c r="CZ464" i="1"/>
  <c r="Y464" i="1" s="1"/>
  <c r="FR464" i="1"/>
  <c r="GL464" i="1"/>
  <c r="GN464" i="1"/>
  <c r="GP464" i="1"/>
  <c r="GV464" i="1"/>
  <c r="HC464" i="1"/>
  <c r="GX464" i="1" s="1"/>
  <c r="C465" i="1"/>
  <c r="D465" i="1"/>
  <c r="I465" i="1"/>
  <c r="CX166" i="3" s="1"/>
  <c r="K465" i="1"/>
  <c r="AC465" i="1"/>
  <c r="AE465" i="1"/>
  <c r="AF465" i="1"/>
  <c r="S465" i="1" s="1"/>
  <c r="AG465" i="1"/>
  <c r="AH465" i="1"/>
  <c r="AI465" i="1"/>
  <c r="AJ465" i="1"/>
  <c r="CQ465" i="1"/>
  <c r="CR465" i="1"/>
  <c r="CS465" i="1"/>
  <c r="CT465" i="1"/>
  <c r="CU465" i="1"/>
  <c r="T465" i="1" s="1"/>
  <c r="CV465" i="1"/>
  <c r="U465" i="1" s="1"/>
  <c r="CW465" i="1"/>
  <c r="V465" i="1" s="1"/>
  <c r="CX465" i="1"/>
  <c r="W465" i="1" s="1"/>
  <c r="CY465" i="1"/>
  <c r="X465" i="1" s="1"/>
  <c r="CZ465" i="1"/>
  <c r="Y465" i="1" s="1"/>
  <c r="FR465" i="1"/>
  <c r="GL465" i="1"/>
  <c r="GN465" i="1"/>
  <c r="GP465" i="1"/>
  <c r="GV465" i="1"/>
  <c r="HC465" i="1"/>
  <c r="GX465" i="1" s="1"/>
  <c r="C466" i="1"/>
  <c r="D466" i="1"/>
  <c r="I466" i="1"/>
  <c r="CX167" i="3" s="1"/>
  <c r="K466" i="1"/>
  <c r="AC466" i="1"/>
  <c r="AE466" i="1"/>
  <c r="AF466" i="1"/>
  <c r="S466" i="1" s="1"/>
  <c r="AG466" i="1"/>
  <c r="AH466" i="1"/>
  <c r="AI466" i="1"/>
  <c r="AJ466" i="1"/>
  <c r="CQ466" i="1"/>
  <c r="CR466" i="1"/>
  <c r="CS466" i="1"/>
  <c r="CT466" i="1"/>
  <c r="CU466" i="1"/>
  <c r="T466" i="1" s="1"/>
  <c r="CV466" i="1"/>
  <c r="U466" i="1" s="1"/>
  <c r="CW466" i="1"/>
  <c r="V466" i="1" s="1"/>
  <c r="CX466" i="1"/>
  <c r="W466" i="1" s="1"/>
  <c r="CY466" i="1"/>
  <c r="X466" i="1" s="1"/>
  <c r="CZ466" i="1"/>
  <c r="Y466" i="1" s="1"/>
  <c r="FR466" i="1"/>
  <c r="GL466" i="1"/>
  <c r="GN466" i="1"/>
  <c r="GP466" i="1"/>
  <c r="GV466" i="1"/>
  <c r="HC466" i="1"/>
  <c r="GX466" i="1" s="1"/>
  <c r="C467" i="1"/>
  <c r="D467" i="1"/>
  <c r="I467" i="1"/>
  <c r="CX168" i="3" s="1"/>
  <c r="K467" i="1"/>
  <c r="AC467" i="1"/>
  <c r="AE467" i="1"/>
  <c r="AF467" i="1"/>
  <c r="S467" i="1" s="1"/>
  <c r="AG467" i="1"/>
  <c r="AH467" i="1"/>
  <c r="AI467" i="1"/>
  <c r="AJ467" i="1"/>
  <c r="CQ467" i="1"/>
  <c r="CR467" i="1"/>
  <c r="CS467" i="1"/>
  <c r="CT467" i="1"/>
  <c r="CU467" i="1"/>
  <c r="T467" i="1" s="1"/>
  <c r="CV467" i="1"/>
  <c r="U467" i="1" s="1"/>
  <c r="CW467" i="1"/>
  <c r="V467" i="1" s="1"/>
  <c r="CX467" i="1"/>
  <c r="W467" i="1" s="1"/>
  <c r="CY467" i="1"/>
  <c r="X467" i="1" s="1"/>
  <c r="CZ467" i="1"/>
  <c r="Y467" i="1" s="1"/>
  <c r="FR467" i="1"/>
  <c r="GL467" i="1"/>
  <c r="GN467" i="1"/>
  <c r="GP467" i="1"/>
  <c r="GV467" i="1"/>
  <c r="HC467" i="1"/>
  <c r="GX467" i="1" s="1"/>
  <c r="C468" i="1"/>
  <c r="D468" i="1"/>
  <c r="AC468" i="1"/>
  <c r="AE468" i="1"/>
  <c r="AF468" i="1"/>
  <c r="S468" i="1" s="1"/>
  <c r="AG468" i="1"/>
  <c r="AH468" i="1"/>
  <c r="AI468" i="1"/>
  <c r="AJ468" i="1"/>
  <c r="CQ468" i="1"/>
  <c r="CR468" i="1"/>
  <c r="CS468" i="1"/>
  <c r="CT468" i="1"/>
  <c r="CU468" i="1"/>
  <c r="T468" i="1" s="1"/>
  <c r="CV468" i="1"/>
  <c r="U468" i="1" s="1"/>
  <c r="CW468" i="1"/>
  <c r="V468" i="1" s="1"/>
  <c r="CX468" i="1"/>
  <c r="W468" i="1" s="1"/>
  <c r="CY468" i="1"/>
  <c r="X468" i="1" s="1"/>
  <c r="CZ468" i="1"/>
  <c r="Y468" i="1" s="1"/>
  <c r="FR468" i="1"/>
  <c r="GL468" i="1"/>
  <c r="GN468" i="1"/>
  <c r="GP468" i="1"/>
  <c r="GV468" i="1"/>
  <c r="HC468" i="1"/>
  <c r="GX468" i="1" s="1"/>
  <c r="C469" i="1"/>
  <c r="D469" i="1"/>
  <c r="AC469" i="1"/>
  <c r="AE469" i="1"/>
  <c r="AF469" i="1"/>
  <c r="S469" i="1" s="1"/>
  <c r="AG469" i="1"/>
  <c r="AH469" i="1"/>
  <c r="AI469" i="1"/>
  <c r="AJ469" i="1"/>
  <c r="CQ469" i="1"/>
  <c r="CR469" i="1"/>
  <c r="CS469" i="1"/>
  <c r="CT469" i="1"/>
  <c r="CU469" i="1"/>
  <c r="T469" i="1" s="1"/>
  <c r="CV469" i="1"/>
  <c r="U469" i="1" s="1"/>
  <c r="CW469" i="1"/>
  <c r="V469" i="1" s="1"/>
  <c r="CX469" i="1"/>
  <c r="W469" i="1" s="1"/>
  <c r="CY469" i="1"/>
  <c r="X469" i="1" s="1"/>
  <c r="CZ469" i="1"/>
  <c r="Y469" i="1" s="1"/>
  <c r="FR469" i="1"/>
  <c r="GL469" i="1"/>
  <c r="GN469" i="1"/>
  <c r="GP469" i="1"/>
  <c r="GV469" i="1"/>
  <c r="HC469" i="1"/>
  <c r="GX469" i="1" s="1"/>
  <c r="B471" i="1"/>
  <c r="B451" i="1" s="1"/>
  <c r="C471" i="1"/>
  <c r="C451" i="1" s="1"/>
  <c r="D471" i="1"/>
  <c r="D451" i="1" s="1"/>
  <c r="F471" i="1"/>
  <c r="F451" i="1" s="1"/>
  <c r="G471" i="1"/>
  <c r="G451" i="1" s="1"/>
  <c r="AF471" i="1"/>
  <c r="AG471" i="1"/>
  <c r="AH471" i="1"/>
  <c r="AI471" i="1"/>
  <c r="AJ471" i="1"/>
  <c r="AK471" i="1"/>
  <c r="AL471" i="1"/>
  <c r="BX471" i="1"/>
  <c r="BY471" i="1"/>
  <c r="BZ471" i="1"/>
  <c r="CB471" i="1"/>
  <c r="CD471" i="1"/>
  <c r="CG471" i="1"/>
  <c r="CI471" i="1"/>
  <c r="CJ471" i="1"/>
  <c r="CK471" i="1"/>
  <c r="CL471" i="1"/>
  <c r="CM471" i="1"/>
  <c r="D501" i="1"/>
  <c r="E503" i="1"/>
  <c r="Z503" i="1"/>
  <c r="AA503" i="1"/>
  <c r="AM503" i="1"/>
  <c r="AN503" i="1"/>
  <c r="BE503" i="1"/>
  <c r="BF503" i="1"/>
  <c r="BG503" i="1"/>
  <c r="BH503" i="1"/>
  <c r="BI503" i="1"/>
  <c r="BJ503" i="1"/>
  <c r="BK503" i="1"/>
  <c r="BL503" i="1"/>
  <c r="BM503" i="1"/>
  <c r="BN503" i="1"/>
  <c r="BO503" i="1"/>
  <c r="BP503" i="1"/>
  <c r="BQ503" i="1"/>
  <c r="BR503" i="1"/>
  <c r="BS503" i="1"/>
  <c r="BT503" i="1"/>
  <c r="BU503" i="1"/>
  <c r="BV503" i="1"/>
  <c r="BW503" i="1"/>
  <c r="CN503" i="1"/>
  <c r="CO503" i="1"/>
  <c r="CP503" i="1"/>
  <c r="CQ503" i="1"/>
  <c r="CR503" i="1"/>
  <c r="CS503" i="1"/>
  <c r="CT503" i="1"/>
  <c r="CU503" i="1"/>
  <c r="CV503" i="1"/>
  <c r="CW503" i="1"/>
  <c r="CX503" i="1"/>
  <c r="CY503" i="1"/>
  <c r="CZ503" i="1"/>
  <c r="DA503" i="1"/>
  <c r="DB503" i="1"/>
  <c r="DC503" i="1"/>
  <c r="DD503" i="1"/>
  <c r="DE503" i="1"/>
  <c r="DF503" i="1"/>
  <c r="DG503" i="1"/>
  <c r="DH503" i="1"/>
  <c r="DI503" i="1"/>
  <c r="DJ503" i="1"/>
  <c r="DK503" i="1"/>
  <c r="DL503" i="1"/>
  <c r="DM503" i="1"/>
  <c r="DN503" i="1"/>
  <c r="DO503" i="1"/>
  <c r="DP503" i="1"/>
  <c r="DQ503" i="1"/>
  <c r="DR503" i="1"/>
  <c r="DS503" i="1"/>
  <c r="DT503" i="1"/>
  <c r="DU503" i="1"/>
  <c r="DV503" i="1"/>
  <c r="DW503" i="1"/>
  <c r="DX503" i="1"/>
  <c r="DY503" i="1"/>
  <c r="DZ503" i="1"/>
  <c r="EA503" i="1"/>
  <c r="EB503" i="1"/>
  <c r="EC503" i="1"/>
  <c r="ED503" i="1"/>
  <c r="EE503" i="1"/>
  <c r="EF503" i="1"/>
  <c r="EG503" i="1"/>
  <c r="EH503" i="1"/>
  <c r="EI503" i="1"/>
  <c r="EJ503" i="1"/>
  <c r="EK503" i="1"/>
  <c r="EL503" i="1"/>
  <c r="EM503" i="1"/>
  <c r="EN503" i="1"/>
  <c r="EO503" i="1"/>
  <c r="EP503" i="1"/>
  <c r="EQ503" i="1"/>
  <c r="ER503" i="1"/>
  <c r="ES503" i="1"/>
  <c r="ET503" i="1"/>
  <c r="EU503" i="1"/>
  <c r="EV503" i="1"/>
  <c r="EW503" i="1"/>
  <c r="EX503" i="1"/>
  <c r="EY503" i="1"/>
  <c r="EZ503" i="1"/>
  <c r="FA503" i="1"/>
  <c r="FB503" i="1"/>
  <c r="FC503" i="1"/>
  <c r="FD503" i="1"/>
  <c r="FE503" i="1"/>
  <c r="FF503" i="1"/>
  <c r="FG503" i="1"/>
  <c r="FH503" i="1"/>
  <c r="FI503" i="1"/>
  <c r="FJ503" i="1"/>
  <c r="FK503" i="1"/>
  <c r="FL503" i="1"/>
  <c r="FM503" i="1"/>
  <c r="FN503" i="1"/>
  <c r="FO503" i="1"/>
  <c r="FP503" i="1"/>
  <c r="FQ503" i="1"/>
  <c r="FR503" i="1"/>
  <c r="FS503" i="1"/>
  <c r="FT503" i="1"/>
  <c r="FU503" i="1"/>
  <c r="FV503" i="1"/>
  <c r="FW503" i="1"/>
  <c r="FX503" i="1"/>
  <c r="FY503" i="1"/>
  <c r="FZ503" i="1"/>
  <c r="GA503" i="1"/>
  <c r="GB503" i="1"/>
  <c r="GC503" i="1"/>
  <c r="GD503" i="1"/>
  <c r="GE503" i="1"/>
  <c r="GF503" i="1"/>
  <c r="GG503" i="1"/>
  <c r="GH503" i="1"/>
  <c r="GI503" i="1"/>
  <c r="GJ503" i="1"/>
  <c r="GK503" i="1"/>
  <c r="GL503" i="1"/>
  <c r="GM503" i="1"/>
  <c r="GN503" i="1"/>
  <c r="GO503" i="1"/>
  <c r="GP503" i="1"/>
  <c r="GQ503" i="1"/>
  <c r="GR503" i="1"/>
  <c r="GS503" i="1"/>
  <c r="GT503" i="1"/>
  <c r="GU503" i="1"/>
  <c r="GV503" i="1"/>
  <c r="GW503" i="1"/>
  <c r="GX503" i="1"/>
  <c r="AC505" i="1"/>
  <c r="AE505" i="1"/>
  <c r="AF505" i="1"/>
  <c r="S505" i="1" s="1"/>
  <c r="AG505" i="1"/>
  <c r="AH505" i="1"/>
  <c r="AI505" i="1"/>
  <c r="AJ505" i="1"/>
  <c r="CQ505" i="1"/>
  <c r="CR505" i="1"/>
  <c r="CS505" i="1"/>
  <c r="CT505" i="1"/>
  <c r="CU505" i="1"/>
  <c r="T505" i="1" s="1"/>
  <c r="CV505" i="1"/>
  <c r="U505" i="1" s="1"/>
  <c r="CW505" i="1"/>
  <c r="V505" i="1" s="1"/>
  <c r="CX505" i="1"/>
  <c r="W505" i="1" s="1"/>
  <c r="CY505" i="1"/>
  <c r="X505" i="1" s="1"/>
  <c r="CZ505" i="1"/>
  <c r="Y505" i="1" s="1"/>
  <c r="FR505" i="1"/>
  <c r="GL505" i="1"/>
  <c r="GN505" i="1"/>
  <c r="GP505" i="1"/>
  <c r="GV505" i="1"/>
  <c r="HC505" i="1"/>
  <c r="GX505" i="1" s="1"/>
  <c r="AC506" i="1"/>
  <c r="AE506" i="1"/>
  <c r="AF506" i="1"/>
  <c r="S506" i="1" s="1"/>
  <c r="AG506" i="1"/>
  <c r="AH506" i="1"/>
  <c r="AI506" i="1"/>
  <c r="AJ506" i="1"/>
  <c r="CQ506" i="1"/>
  <c r="CR506" i="1"/>
  <c r="CS506" i="1"/>
  <c r="CT506" i="1"/>
  <c r="CU506" i="1"/>
  <c r="T506" i="1" s="1"/>
  <c r="CV506" i="1"/>
  <c r="U506" i="1" s="1"/>
  <c r="CW506" i="1"/>
  <c r="V506" i="1" s="1"/>
  <c r="CX506" i="1"/>
  <c r="W506" i="1" s="1"/>
  <c r="CY506" i="1"/>
  <c r="X506" i="1" s="1"/>
  <c r="CZ506" i="1"/>
  <c r="Y506" i="1" s="1"/>
  <c r="FR506" i="1"/>
  <c r="GL506" i="1"/>
  <c r="GN506" i="1"/>
  <c r="GP506" i="1"/>
  <c r="GV506" i="1"/>
  <c r="HC506" i="1"/>
  <c r="GX506" i="1" s="1"/>
  <c r="AC507" i="1"/>
  <c r="AE507" i="1"/>
  <c r="AF507" i="1"/>
  <c r="S507" i="1" s="1"/>
  <c r="AG507" i="1"/>
  <c r="AH507" i="1"/>
  <c r="AI507" i="1"/>
  <c r="AJ507" i="1"/>
  <c r="CQ507" i="1"/>
  <c r="CR507" i="1"/>
  <c r="CS507" i="1"/>
  <c r="CT507" i="1"/>
  <c r="CU507" i="1"/>
  <c r="T507" i="1" s="1"/>
  <c r="CV507" i="1"/>
  <c r="U507" i="1" s="1"/>
  <c r="CW507" i="1"/>
  <c r="V507" i="1" s="1"/>
  <c r="CX507" i="1"/>
  <c r="W507" i="1" s="1"/>
  <c r="CY507" i="1"/>
  <c r="X507" i="1" s="1"/>
  <c r="CZ507" i="1"/>
  <c r="Y507" i="1" s="1"/>
  <c r="FR507" i="1"/>
  <c r="GL507" i="1"/>
  <c r="GO507" i="1"/>
  <c r="GP507" i="1"/>
  <c r="GV507" i="1"/>
  <c r="HC507" i="1"/>
  <c r="GX507" i="1" s="1"/>
  <c r="AC508" i="1"/>
  <c r="AE508" i="1"/>
  <c r="AF508" i="1"/>
  <c r="S508" i="1" s="1"/>
  <c r="AG508" i="1"/>
  <c r="AH508" i="1"/>
  <c r="AI508" i="1"/>
  <c r="AJ508" i="1"/>
  <c r="CQ508" i="1"/>
  <c r="CR508" i="1"/>
  <c r="CS508" i="1"/>
  <c r="CT508" i="1"/>
  <c r="CU508" i="1"/>
  <c r="T508" i="1" s="1"/>
  <c r="CV508" i="1"/>
  <c r="U508" i="1" s="1"/>
  <c r="CW508" i="1"/>
  <c r="V508" i="1" s="1"/>
  <c r="CX508" i="1"/>
  <c r="W508" i="1" s="1"/>
  <c r="CY508" i="1"/>
  <c r="X508" i="1" s="1"/>
  <c r="CZ508" i="1"/>
  <c r="Y508" i="1" s="1"/>
  <c r="FR508" i="1"/>
  <c r="GL508" i="1"/>
  <c r="GO508" i="1"/>
  <c r="GP508" i="1"/>
  <c r="GV508" i="1"/>
  <c r="HC508" i="1"/>
  <c r="GX508" i="1" s="1"/>
  <c r="AC509" i="1"/>
  <c r="AE509" i="1"/>
  <c r="AF509" i="1"/>
  <c r="S509" i="1" s="1"/>
  <c r="AG509" i="1"/>
  <c r="AH509" i="1"/>
  <c r="AI509" i="1"/>
  <c r="AJ509" i="1"/>
  <c r="CQ509" i="1"/>
  <c r="CR509" i="1"/>
  <c r="CS509" i="1"/>
  <c r="CT509" i="1"/>
  <c r="CU509" i="1"/>
  <c r="T509" i="1" s="1"/>
  <c r="CV509" i="1"/>
  <c r="U509" i="1" s="1"/>
  <c r="CW509" i="1"/>
  <c r="V509" i="1" s="1"/>
  <c r="CX509" i="1"/>
  <c r="W509" i="1" s="1"/>
  <c r="CY509" i="1"/>
  <c r="X509" i="1" s="1"/>
  <c r="CZ509" i="1"/>
  <c r="Y509" i="1" s="1"/>
  <c r="FR509" i="1"/>
  <c r="GL509" i="1"/>
  <c r="GN509" i="1"/>
  <c r="GP509" i="1"/>
  <c r="GV509" i="1"/>
  <c r="HC509" i="1"/>
  <c r="GX509" i="1" s="1"/>
  <c r="AC510" i="1"/>
  <c r="AE510" i="1"/>
  <c r="AF510" i="1"/>
  <c r="S510" i="1" s="1"/>
  <c r="AG510" i="1"/>
  <c r="AH510" i="1"/>
  <c r="AI510" i="1"/>
  <c r="AJ510" i="1"/>
  <c r="CQ510" i="1"/>
  <c r="CR510" i="1"/>
  <c r="CS510" i="1"/>
  <c r="CT510" i="1"/>
  <c r="CU510" i="1"/>
  <c r="T510" i="1" s="1"/>
  <c r="CV510" i="1"/>
  <c r="U510" i="1" s="1"/>
  <c r="CW510" i="1"/>
  <c r="V510" i="1" s="1"/>
  <c r="CX510" i="1"/>
  <c r="W510" i="1" s="1"/>
  <c r="CY510" i="1"/>
  <c r="X510" i="1" s="1"/>
  <c r="CZ510" i="1"/>
  <c r="Y510" i="1" s="1"/>
  <c r="FR510" i="1"/>
  <c r="GL510" i="1"/>
  <c r="GN510" i="1"/>
  <c r="GP510" i="1"/>
  <c r="GV510" i="1"/>
  <c r="HC510" i="1"/>
  <c r="GX510" i="1" s="1"/>
  <c r="AC511" i="1"/>
  <c r="AE511" i="1"/>
  <c r="AF511" i="1"/>
  <c r="S511" i="1" s="1"/>
  <c r="AG511" i="1"/>
  <c r="AH511" i="1"/>
  <c r="AI511" i="1"/>
  <c r="AJ511" i="1"/>
  <c r="CQ511" i="1"/>
  <c r="CR511" i="1"/>
  <c r="CS511" i="1"/>
  <c r="CT511" i="1"/>
  <c r="CU511" i="1"/>
  <c r="T511" i="1" s="1"/>
  <c r="CV511" i="1"/>
  <c r="U511" i="1" s="1"/>
  <c r="CW511" i="1"/>
  <c r="V511" i="1" s="1"/>
  <c r="CX511" i="1"/>
  <c r="W511" i="1" s="1"/>
  <c r="CY511" i="1"/>
  <c r="X511" i="1" s="1"/>
  <c r="CZ511" i="1"/>
  <c r="Y511" i="1" s="1"/>
  <c r="FR511" i="1"/>
  <c r="GL511" i="1"/>
  <c r="GN511" i="1"/>
  <c r="GP511" i="1"/>
  <c r="GV511" i="1"/>
  <c r="HC511" i="1"/>
  <c r="GX511" i="1" s="1"/>
  <c r="AC512" i="1"/>
  <c r="AE512" i="1"/>
  <c r="AF512" i="1"/>
  <c r="S512" i="1" s="1"/>
  <c r="AG512" i="1"/>
  <c r="AH512" i="1"/>
  <c r="AI512" i="1"/>
  <c r="AJ512" i="1"/>
  <c r="CQ512" i="1"/>
  <c r="CR512" i="1"/>
  <c r="CS512" i="1"/>
  <c r="CT512" i="1"/>
  <c r="CU512" i="1"/>
  <c r="T512" i="1" s="1"/>
  <c r="CV512" i="1"/>
  <c r="U512" i="1" s="1"/>
  <c r="CW512" i="1"/>
  <c r="V512" i="1" s="1"/>
  <c r="CX512" i="1"/>
  <c r="W512" i="1" s="1"/>
  <c r="CY512" i="1"/>
  <c r="X512" i="1" s="1"/>
  <c r="CZ512" i="1"/>
  <c r="Y512" i="1" s="1"/>
  <c r="FR512" i="1"/>
  <c r="GL512" i="1"/>
  <c r="GN512" i="1"/>
  <c r="GP512" i="1"/>
  <c r="GV512" i="1"/>
  <c r="HC512" i="1"/>
  <c r="GX512" i="1" s="1"/>
  <c r="AC513" i="1"/>
  <c r="AE513" i="1"/>
  <c r="AF513" i="1"/>
  <c r="S513" i="1" s="1"/>
  <c r="AG513" i="1"/>
  <c r="AH513" i="1"/>
  <c r="AI513" i="1"/>
  <c r="AJ513" i="1"/>
  <c r="CQ513" i="1"/>
  <c r="CR513" i="1"/>
  <c r="CS513" i="1"/>
  <c r="CT513" i="1"/>
  <c r="CU513" i="1"/>
  <c r="T513" i="1" s="1"/>
  <c r="CV513" i="1"/>
  <c r="U513" i="1" s="1"/>
  <c r="CW513" i="1"/>
  <c r="V513" i="1" s="1"/>
  <c r="CX513" i="1"/>
  <c r="W513" i="1" s="1"/>
  <c r="CY513" i="1"/>
  <c r="X513" i="1" s="1"/>
  <c r="CZ513" i="1"/>
  <c r="Y513" i="1" s="1"/>
  <c r="FR513" i="1"/>
  <c r="GL513" i="1"/>
  <c r="GN513" i="1"/>
  <c r="GP513" i="1"/>
  <c r="GV513" i="1"/>
  <c r="HC513" i="1"/>
  <c r="GX513" i="1" s="1"/>
  <c r="AC514" i="1"/>
  <c r="AE514" i="1"/>
  <c r="AF514" i="1"/>
  <c r="S514" i="1" s="1"/>
  <c r="AG514" i="1"/>
  <c r="AH514" i="1"/>
  <c r="AI514" i="1"/>
  <c r="AJ514" i="1"/>
  <c r="CQ514" i="1"/>
  <c r="CR514" i="1"/>
  <c r="CS514" i="1"/>
  <c r="CT514" i="1"/>
  <c r="CU514" i="1"/>
  <c r="T514" i="1" s="1"/>
  <c r="CV514" i="1"/>
  <c r="U514" i="1" s="1"/>
  <c r="CW514" i="1"/>
  <c r="V514" i="1" s="1"/>
  <c r="CX514" i="1"/>
  <c r="W514" i="1" s="1"/>
  <c r="CY514" i="1"/>
  <c r="X514" i="1" s="1"/>
  <c r="CZ514" i="1"/>
  <c r="Y514" i="1" s="1"/>
  <c r="FR514" i="1"/>
  <c r="GL514" i="1"/>
  <c r="GN514" i="1"/>
  <c r="GP514" i="1"/>
  <c r="GV514" i="1"/>
  <c r="HC514" i="1"/>
  <c r="GX514" i="1" s="1"/>
  <c r="I515" i="1"/>
  <c r="K515" i="1"/>
  <c r="AC515" i="1"/>
  <c r="AE515" i="1"/>
  <c r="AF515" i="1"/>
  <c r="S515" i="1" s="1"/>
  <c r="AG515" i="1"/>
  <c r="AH515" i="1"/>
  <c r="AI515" i="1"/>
  <c r="AJ515" i="1"/>
  <c r="CQ515" i="1"/>
  <c r="CR515" i="1"/>
  <c r="CS515" i="1"/>
  <c r="CT515" i="1"/>
  <c r="CU515" i="1"/>
  <c r="T515" i="1" s="1"/>
  <c r="CV515" i="1"/>
  <c r="U515" i="1" s="1"/>
  <c r="CW515" i="1"/>
  <c r="V515" i="1" s="1"/>
  <c r="CX515" i="1"/>
  <c r="W515" i="1" s="1"/>
  <c r="CY515" i="1"/>
  <c r="X515" i="1" s="1"/>
  <c r="CZ515" i="1"/>
  <c r="Y515" i="1" s="1"/>
  <c r="FR515" i="1"/>
  <c r="GL515" i="1"/>
  <c r="GN515" i="1"/>
  <c r="GP515" i="1"/>
  <c r="GV515" i="1"/>
  <c r="HC515" i="1"/>
  <c r="GX515" i="1" s="1"/>
  <c r="AC516" i="1"/>
  <c r="AE516" i="1"/>
  <c r="AF516" i="1"/>
  <c r="S516" i="1" s="1"/>
  <c r="AG516" i="1"/>
  <c r="AH516" i="1"/>
  <c r="AI516" i="1"/>
  <c r="AJ516" i="1"/>
  <c r="CQ516" i="1"/>
  <c r="CR516" i="1"/>
  <c r="CS516" i="1"/>
  <c r="CT516" i="1"/>
  <c r="CU516" i="1"/>
  <c r="T516" i="1" s="1"/>
  <c r="CV516" i="1"/>
  <c r="U516" i="1" s="1"/>
  <c r="CW516" i="1"/>
  <c r="V516" i="1" s="1"/>
  <c r="CX516" i="1"/>
  <c r="W516" i="1" s="1"/>
  <c r="CY516" i="1"/>
  <c r="X516" i="1" s="1"/>
  <c r="CZ516" i="1"/>
  <c r="Y516" i="1" s="1"/>
  <c r="FR516" i="1"/>
  <c r="GL516" i="1"/>
  <c r="GN516" i="1"/>
  <c r="GP516" i="1"/>
  <c r="GV516" i="1"/>
  <c r="HC516" i="1"/>
  <c r="GX516" i="1" s="1"/>
  <c r="AC517" i="1"/>
  <c r="AE517" i="1"/>
  <c r="AF517" i="1"/>
  <c r="S517" i="1" s="1"/>
  <c r="AG517" i="1"/>
  <c r="AH517" i="1"/>
  <c r="AI517" i="1"/>
  <c r="AJ517" i="1"/>
  <c r="CQ517" i="1"/>
  <c r="CR517" i="1"/>
  <c r="CS517" i="1"/>
  <c r="CT517" i="1"/>
  <c r="CU517" i="1"/>
  <c r="T517" i="1" s="1"/>
  <c r="CV517" i="1"/>
  <c r="U517" i="1" s="1"/>
  <c r="CW517" i="1"/>
  <c r="V517" i="1" s="1"/>
  <c r="CX517" i="1"/>
  <c r="W517" i="1" s="1"/>
  <c r="CY517" i="1"/>
  <c r="X517" i="1" s="1"/>
  <c r="CZ517" i="1"/>
  <c r="Y517" i="1" s="1"/>
  <c r="FR517" i="1"/>
  <c r="GL517" i="1"/>
  <c r="GN517" i="1"/>
  <c r="GP517" i="1"/>
  <c r="GV517" i="1"/>
  <c r="HC517" i="1"/>
  <c r="GX517" i="1" s="1"/>
  <c r="AC518" i="1"/>
  <c r="AE518" i="1"/>
  <c r="AF518" i="1"/>
  <c r="S518" i="1" s="1"/>
  <c r="AG518" i="1"/>
  <c r="AH518" i="1"/>
  <c r="AI518" i="1"/>
  <c r="AJ518" i="1"/>
  <c r="CQ518" i="1"/>
  <c r="CR518" i="1"/>
  <c r="CS518" i="1"/>
  <c r="CT518" i="1"/>
  <c r="CU518" i="1"/>
  <c r="T518" i="1" s="1"/>
  <c r="CV518" i="1"/>
  <c r="U518" i="1" s="1"/>
  <c r="CW518" i="1"/>
  <c r="V518" i="1" s="1"/>
  <c r="CX518" i="1"/>
  <c r="W518" i="1" s="1"/>
  <c r="CY518" i="1"/>
  <c r="X518" i="1" s="1"/>
  <c r="CZ518" i="1"/>
  <c r="Y518" i="1" s="1"/>
  <c r="FR518" i="1"/>
  <c r="GL518" i="1"/>
  <c r="GN518" i="1"/>
  <c r="GP518" i="1"/>
  <c r="GV518" i="1"/>
  <c r="HC518" i="1"/>
  <c r="GX518" i="1" s="1"/>
  <c r="B520" i="1"/>
  <c r="B503" i="1" s="1"/>
  <c r="C520" i="1"/>
  <c r="C503" i="1" s="1"/>
  <c r="D520" i="1"/>
  <c r="D503" i="1" s="1"/>
  <c r="F520" i="1"/>
  <c r="F503" i="1" s="1"/>
  <c r="G520" i="1"/>
  <c r="G503" i="1" s="1"/>
  <c r="AF520" i="1"/>
  <c r="AG520" i="1"/>
  <c r="AH520" i="1"/>
  <c r="AI520" i="1"/>
  <c r="AJ520" i="1"/>
  <c r="AK520" i="1"/>
  <c r="AL520" i="1"/>
  <c r="BX520" i="1"/>
  <c r="BY520" i="1"/>
  <c r="BZ520" i="1"/>
  <c r="CD520" i="1"/>
  <c r="CG520" i="1"/>
  <c r="CI520" i="1"/>
  <c r="CJ520" i="1"/>
  <c r="CK520" i="1"/>
  <c r="CL520" i="1"/>
  <c r="CM520" i="1"/>
  <c r="D550" i="1"/>
  <c r="E552" i="1"/>
  <c r="Z552" i="1"/>
  <c r="AA552" i="1"/>
  <c r="AM552" i="1"/>
  <c r="AN552" i="1"/>
  <c r="BE552" i="1"/>
  <c r="BF552" i="1"/>
  <c r="BG552" i="1"/>
  <c r="BH552" i="1"/>
  <c r="BI552" i="1"/>
  <c r="BJ552" i="1"/>
  <c r="BK552" i="1"/>
  <c r="BL552" i="1"/>
  <c r="BM552" i="1"/>
  <c r="BN552" i="1"/>
  <c r="BO552" i="1"/>
  <c r="BP552" i="1"/>
  <c r="BQ552" i="1"/>
  <c r="BR552" i="1"/>
  <c r="BS552" i="1"/>
  <c r="BT552" i="1"/>
  <c r="BU552" i="1"/>
  <c r="BV552" i="1"/>
  <c r="BW552" i="1"/>
  <c r="CN552" i="1"/>
  <c r="CO552" i="1"/>
  <c r="CP552" i="1"/>
  <c r="CQ552" i="1"/>
  <c r="CR552" i="1"/>
  <c r="CS552" i="1"/>
  <c r="CT552" i="1"/>
  <c r="CU552" i="1"/>
  <c r="CV552" i="1"/>
  <c r="CW552" i="1"/>
  <c r="CX552" i="1"/>
  <c r="CY552" i="1"/>
  <c r="CZ552" i="1"/>
  <c r="DA552" i="1"/>
  <c r="DB552" i="1"/>
  <c r="DC552" i="1"/>
  <c r="DD552" i="1"/>
  <c r="DE552" i="1"/>
  <c r="DF552" i="1"/>
  <c r="DG552" i="1"/>
  <c r="DH552" i="1"/>
  <c r="DI552" i="1"/>
  <c r="DJ552" i="1"/>
  <c r="DK552" i="1"/>
  <c r="DL552" i="1"/>
  <c r="DM552" i="1"/>
  <c r="DN552" i="1"/>
  <c r="DO552" i="1"/>
  <c r="DP552" i="1"/>
  <c r="DQ552" i="1"/>
  <c r="DR552" i="1"/>
  <c r="DS552" i="1"/>
  <c r="DT552" i="1"/>
  <c r="DU552" i="1"/>
  <c r="DV552" i="1"/>
  <c r="DW552" i="1"/>
  <c r="DX552" i="1"/>
  <c r="DY552" i="1"/>
  <c r="DZ552" i="1"/>
  <c r="EA552" i="1"/>
  <c r="EB552" i="1"/>
  <c r="EC552" i="1"/>
  <c r="ED552" i="1"/>
  <c r="EE552" i="1"/>
  <c r="EF552" i="1"/>
  <c r="EG552" i="1"/>
  <c r="EH552" i="1"/>
  <c r="EI552" i="1"/>
  <c r="EJ552" i="1"/>
  <c r="EK552" i="1"/>
  <c r="EL552" i="1"/>
  <c r="EM552" i="1"/>
  <c r="EN552" i="1"/>
  <c r="EO552" i="1"/>
  <c r="EP552" i="1"/>
  <c r="EQ552" i="1"/>
  <c r="ER552" i="1"/>
  <c r="ES552" i="1"/>
  <c r="ET552" i="1"/>
  <c r="EU552" i="1"/>
  <c r="EV552" i="1"/>
  <c r="EW552" i="1"/>
  <c r="EX552" i="1"/>
  <c r="EY552" i="1"/>
  <c r="EZ552" i="1"/>
  <c r="FA552" i="1"/>
  <c r="FB552" i="1"/>
  <c r="FC552" i="1"/>
  <c r="FD552" i="1"/>
  <c r="FE552" i="1"/>
  <c r="FF552" i="1"/>
  <c r="FG552" i="1"/>
  <c r="FH552" i="1"/>
  <c r="FI552" i="1"/>
  <c r="FJ552" i="1"/>
  <c r="FK552" i="1"/>
  <c r="FL552" i="1"/>
  <c r="FM552" i="1"/>
  <c r="FN552" i="1"/>
  <c r="FO552" i="1"/>
  <c r="FP552" i="1"/>
  <c r="FQ552" i="1"/>
  <c r="FR552" i="1"/>
  <c r="FS552" i="1"/>
  <c r="FT552" i="1"/>
  <c r="FU552" i="1"/>
  <c r="FV552" i="1"/>
  <c r="FW552" i="1"/>
  <c r="FX552" i="1"/>
  <c r="FY552" i="1"/>
  <c r="FZ552" i="1"/>
  <c r="GA552" i="1"/>
  <c r="GB552" i="1"/>
  <c r="GC552" i="1"/>
  <c r="GD552" i="1"/>
  <c r="GE552" i="1"/>
  <c r="GF552" i="1"/>
  <c r="GG552" i="1"/>
  <c r="GH552" i="1"/>
  <c r="GI552" i="1"/>
  <c r="GJ552" i="1"/>
  <c r="GK552" i="1"/>
  <c r="GL552" i="1"/>
  <c r="GM552" i="1"/>
  <c r="GN552" i="1"/>
  <c r="GO552" i="1"/>
  <c r="GP552" i="1"/>
  <c r="GQ552" i="1"/>
  <c r="GR552" i="1"/>
  <c r="GS552" i="1"/>
  <c r="GT552" i="1"/>
  <c r="GU552" i="1"/>
  <c r="GV552" i="1"/>
  <c r="GW552" i="1"/>
  <c r="GX552" i="1"/>
  <c r="AC554" i="1"/>
  <c r="AE554" i="1"/>
  <c r="AF554" i="1"/>
  <c r="S554" i="1" s="1"/>
  <c r="AG554" i="1"/>
  <c r="AH554" i="1"/>
  <c r="AI554" i="1"/>
  <c r="AJ554" i="1"/>
  <c r="CQ554" i="1"/>
  <c r="CR554" i="1"/>
  <c r="CS554" i="1"/>
  <c r="CT554" i="1"/>
  <c r="CU554" i="1"/>
  <c r="T554" i="1" s="1"/>
  <c r="CV554" i="1"/>
  <c r="U554" i="1" s="1"/>
  <c r="CW554" i="1"/>
  <c r="V554" i="1" s="1"/>
  <c r="CX554" i="1"/>
  <c r="W554" i="1" s="1"/>
  <c r="CY554" i="1"/>
  <c r="X554" i="1" s="1"/>
  <c r="CZ554" i="1"/>
  <c r="Y554" i="1" s="1"/>
  <c r="FR554" i="1"/>
  <c r="GL554" i="1"/>
  <c r="GO554" i="1"/>
  <c r="GP554" i="1"/>
  <c r="GV554" i="1"/>
  <c r="HC554" i="1"/>
  <c r="GX554" i="1" s="1"/>
  <c r="AC555" i="1"/>
  <c r="AE555" i="1"/>
  <c r="AF555" i="1"/>
  <c r="S555" i="1" s="1"/>
  <c r="AG555" i="1"/>
  <c r="AH555" i="1"/>
  <c r="AI555" i="1"/>
  <c r="AJ555" i="1"/>
  <c r="CQ555" i="1"/>
  <c r="CR555" i="1"/>
  <c r="CS555" i="1"/>
  <c r="CT555" i="1"/>
  <c r="CU555" i="1"/>
  <c r="T555" i="1" s="1"/>
  <c r="CV555" i="1"/>
  <c r="U555" i="1" s="1"/>
  <c r="CW555" i="1"/>
  <c r="V555" i="1" s="1"/>
  <c r="CX555" i="1"/>
  <c r="W555" i="1" s="1"/>
  <c r="CY555" i="1"/>
  <c r="X555" i="1" s="1"/>
  <c r="CZ555" i="1"/>
  <c r="Y555" i="1" s="1"/>
  <c r="FR555" i="1"/>
  <c r="GL555" i="1"/>
  <c r="GO555" i="1"/>
  <c r="GP555" i="1"/>
  <c r="GV555" i="1"/>
  <c r="HC555" i="1"/>
  <c r="GX555" i="1" s="1"/>
  <c r="AC556" i="1"/>
  <c r="AE556" i="1"/>
  <c r="AF556" i="1"/>
  <c r="S556" i="1" s="1"/>
  <c r="AG556" i="1"/>
  <c r="AH556" i="1"/>
  <c r="AI556" i="1"/>
  <c r="AJ556" i="1"/>
  <c r="CQ556" i="1"/>
  <c r="CR556" i="1"/>
  <c r="CS556" i="1"/>
  <c r="CT556" i="1"/>
  <c r="CU556" i="1"/>
  <c r="T556" i="1" s="1"/>
  <c r="CV556" i="1"/>
  <c r="U556" i="1" s="1"/>
  <c r="CW556" i="1"/>
  <c r="V556" i="1" s="1"/>
  <c r="CX556" i="1"/>
  <c r="W556" i="1" s="1"/>
  <c r="CY556" i="1"/>
  <c r="X556" i="1" s="1"/>
  <c r="CZ556" i="1"/>
  <c r="Y556" i="1" s="1"/>
  <c r="FR556" i="1"/>
  <c r="GL556" i="1"/>
  <c r="GO556" i="1"/>
  <c r="GP556" i="1"/>
  <c r="GV556" i="1"/>
  <c r="HC556" i="1"/>
  <c r="GX556" i="1" s="1"/>
  <c r="AC557" i="1"/>
  <c r="AE557" i="1"/>
  <c r="AF557" i="1"/>
  <c r="S557" i="1" s="1"/>
  <c r="AG557" i="1"/>
  <c r="AH557" i="1"/>
  <c r="AI557" i="1"/>
  <c r="AJ557" i="1"/>
  <c r="CQ557" i="1"/>
  <c r="CR557" i="1"/>
  <c r="CS557" i="1"/>
  <c r="CT557" i="1"/>
  <c r="CU557" i="1"/>
  <c r="T557" i="1" s="1"/>
  <c r="CV557" i="1"/>
  <c r="U557" i="1" s="1"/>
  <c r="CW557" i="1"/>
  <c r="V557" i="1" s="1"/>
  <c r="CX557" i="1"/>
  <c r="W557" i="1" s="1"/>
  <c r="CY557" i="1"/>
  <c r="X557" i="1" s="1"/>
  <c r="CZ557" i="1"/>
  <c r="Y557" i="1" s="1"/>
  <c r="FR557" i="1"/>
  <c r="GL557" i="1"/>
  <c r="GO557" i="1"/>
  <c r="GP557" i="1"/>
  <c r="GV557" i="1"/>
  <c r="HC557" i="1"/>
  <c r="GX557" i="1" s="1"/>
  <c r="AC558" i="1"/>
  <c r="AE558" i="1"/>
  <c r="AF558" i="1"/>
  <c r="S558" i="1" s="1"/>
  <c r="AG558" i="1"/>
  <c r="AH558" i="1"/>
  <c r="AI558" i="1"/>
  <c r="AJ558" i="1"/>
  <c r="CQ558" i="1"/>
  <c r="CR558" i="1"/>
  <c r="CS558" i="1"/>
  <c r="CT558" i="1"/>
  <c r="CU558" i="1"/>
  <c r="T558" i="1" s="1"/>
  <c r="CV558" i="1"/>
  <c r="U558" i="1" s="1"/>
  <c r="CW558" i="1"/>
  <c r="V558" i="1" s="1"/>
  <c r="CX558" i="1"/>
  <c r="W558" i="1" s="1"/>
  <c r="CY558" i="1"/>
  <c r="X558" i="1" s="1"/>
  <c r="CZ558" i="1"/>
  <c r="Y558" i="1" s="1"/>
  <c r="FR558" i="1"/>
  <c r="GL558" i="1"/>
  <c r="GO558" i="1"/>
  <c r="GP558" i="1"/>
  <c r="GV558" i="1"/>
  <c r="HC558" i="1"/>
  <c r="GX558" i="1" s="1"/>
  <c r="AC559" i="1"/>
  <c r="AE559" i="1"/>
  <c r="AF559" i="1"/>
  <c r="S559" i="1" s="1"/>
  <c r="AG559" i="1"/>
  <c r="AH559" i="1"/>
  <c r="AI559" i="1"/>
  <c r="AJ559" i="1"/>
  <c r="CQ559" i="1"/>
  <c r="CR559" i="1"/>
  <c r="CS559" i="1"/>
  <c r="CT559" i="1"/>
  <c r="CU559" i="1"/>
  <c r="T559" i="1" s="1"/>
  <c r="CV559" i="1"/>
  <c r="U559" i="1" s="1"/>
  <c r="CW559" i="1"/>
  <c r="V559" i="1" s="1"/>
  <c r="CX559" i="1"/>
  <c r="W559" i="1" s="1"/>
  <c r="CY559" i="1"/>
  <c r="X559" i="1" s="1"/>
  <c r="CZ559" i="1"/>
  <c r="Y559" i="1" s="1"/>
  <c r="FR559" i="1"/>
  <c r="GL559" i="1"/>
  <c r="GO559" i="1"/>
  <c r="GP559" i="1"/>
  <c r="GV559" i="1"/>
  <c r="HC559" i="1"/>
  <c r="GX559" i="1" s="1"/>
  <c r="AC560" i="1"/>
  <c r="AE560" i="1"/>
  <c r="AF560" i="1"/>
  <c r="S560" i="1" s="1"/>
  <c r="AG560" i="1"/>
  <c r="AH560" i="1"/>
  <c r="AI560" i="1"/>
  <c r="AJ560" i="1"/>
  <c r="CQ560" i="1"/>
  <c r="CR560" i="1"/>
  <c r="CS560" i="1"/>
  <c r="CT560" i="1"/>
  <c r="CU560" i="1"/>
  <c r="T560" i="1" s="1"/>
  <c r="CV560" i="1"/>
  <c r="U560" i="1" s="1"/>
  <c r="CW560" i="1"/>
  <c r="V560" i="1" s="1"/>
  <c r="CX560" i="1"/>
  <c r="W560" i="1" s="1"/>
  <c r="CY560" i="1"/>
  <c r="X560" i="1" s="1"/>
  <c r="CZ560" i="1"/>
  <c r="Y560" i="1" s="1"/>
  <c r="FR560" i="1"/>
  <c r="GL560" i="1"/>
  <c r="GO560" i="1"/>
  <c r="GP560" i="1"/>
  <c r="GV560" i="1"/>
  <c r="HC560" i="1"/>
  <c r="GX560" i="1" s="1"/>
  <c r="AC561" i="1"/>
  <c r="AE561" i="1"/>
  <c r="AF561" i="1"/>
  <c r="S561" i="1" s="1"/>
  <c r="AG561" i="1"/>
  <c r="AH561" i="1"/>
  <c r="AI561" i="1"/>
  <c r="AJ561" i="1"/>
  <c r="CQ561" i="1"/>
  <c r="CR561" i="1"/>
  <c r="CS561" i="1"/>
  <c r="CT561" i="1"/>
  <c r="CU561" i="1"/>
  <c r="T561" i="1" s="1"/>
  <c r="CV561" i="1"/>
  <c r="U561" i="1" s="1"/>
  <c r="CW561" i="1"/>
  <c r="V561" i="1" s="1"/>
  <c r="CX561" i="1"/>
  <c r="W561" i="1" s="1"/>
  <c r="CY561" i="1"/>
  <c r="X561" i="1" s="1"/>
  <c r="CZ561" i="1"/>
  <c r="Y561" i="1" s="1"/>
  <c r="FR561" i="1"/>
  <c r="GL561" i="1"/>
  <c r="GO561" i="1"/>
  <c r="GP561" i="1"/>
  <c r="GV561" i="1"/>
  <c r="HC561" i="1"/>
  <c r="GX561" i="1" s="1"/>
  <c r="AC562" i="1"/>
  <c r="AE562" i="1"/>
  <c r="AF562" i="1"/>
  <c r="S562" i="1" s="1"/>
  <c r="AG562" i="1"/>
  <c r="AH562" i="1"/>
  <c r="AI562" i="1"/>
  <c r="AJ562" i="1"/>
  <c r="CQ562" i="1"/>
  <c r="CR562" i="1"/>
  <c r="CS562" i="1"/>
  <c r="CT562" i="1"/>
  <c r="CU562" i="1"/>
  <c r="T562" i="1" s="1"/>
  <c r="CV562" i="1"/>
  <c r="U562" i="1" s="1"/>
  <c r="CW562" i="1"/>
  <c r="V562" i="1" s="1"/>
  <c r="CX562" i="1"/>
  <c r="W562" i="1" s="1"/>
  <c r="CY562" i="1"/>
  <c r="X562" i="1" s="1"/>
  <c r="CZ562" i="1"/>
  <c r="Y562" i="1" s="1"/>
  <c r="FR562" i="1"/>
  <c r="GL562" i="1"/>
  <c r="GO562" i="1"/>
  <c r="GP562" i="1"/>
  <c r="GV562" i="1"/>
  <c r="HC562" i="1"/>
  <c r="GX562" i="1" s="1"/>
  <c r="AC563" i="1"/>
  <c r="AE563" i="1"/>
  <c r="AF563" i="1"/>
  <c r="S563" i="1" s="1"/>
  <c r="AG563" i="1"/>
  <c r="AH563" i="1"/>
  <c r="AI563" i="1"/>
  <c r="AJ563" i="1"/>
  <c r="CQ563" i="1"/>
  <c r="CR563" i="1"/>
  <c r="CS563" i="1"/>
  <c r="CT563" i="1"/>
  <c r="CU563" i="1"/>
  <c r="T563" i="1" s="1"/>
  <c r="CV563" i="1"/>
  <c r="U563" i="1" s="1"/>
  <c r="CW563" i="1"/>
  <c r="V563" i="1" s="1"/>
  <c r="CX563" i="1"/>
  <c r="W563" i="1" s="1"/>
  <c r="CY563" i="1"/>
  <c r="X563" i="1" s="1"/>
  <c r="CZ563" i="1"/>
  <c r="Y563" i="1" s="1"/>
  <c r="FR563" i="1"/>
  <c r="GL563" i="1"/>
  <c r="GO563" i="1"/>
  <c r="GP563" i="1"/>
  <c r="GV563" i="1"/>
  <c r="HC563" i="1"/>
  <c r="GX563" i="1" s="1"/>
  <c r="AC564" i="1"/>
  <c r="AE564" i="1"/>
  <c r="AF564" i="1"/>
  <c r="S564" i="1" s="1"/>
  <c r="AG564" i="1"/>
  <c r="AH564" i="1"/>
  <c r="AI564" i="1"/>
  <c r="AJ564" i="1"/>
  <c r="CQ564" i="1"/>
  <c r="CR564" i="1"/>
  <c r="CS564" i="1"/>
  <c r="CT564" i="1"/>
  <c r="CU564" i="1"/>
  <c r="T564" i="1" s="1"/>
  <c r="CV564" i="1"/>
  <c r="U564" i="1" s="1"/>
  <c r="CW564" i="1"/>
  <c r="V564" i="1" s="1"/>
  <c r="CX564" i="1"/>
  <c r="W564" i="1" s="1"/>
  <c r="CY564" i="1"/>
  <c r="X564" i="1" s="1"/>
  <c r="CZ564" i="1"/>
  <c r="Y564" i="1" s="1"/>
  <c r="FR564" i="1"/>
  <c r="GL564" i="1"/>
  <c r="GO564" i="1"/>
  <c r="GP564" i="1"/>
  <c r="GV564" i="1"/>
  <c r="HC564" i="1"/>
  <c r="GX564" i="1" s="1"/>
  <c r="AC565" i="1"/>
  <c r="AE565" i="1"/>
  <c r="AF565" i="1"/>
  <c r="S565" i="1" s="1"/>
  <c r="AG565" i="1"/>
  <c r="AH565" i="1"/>
  <c r="AI565" i="1"/>
  <c r="AJ565" i="1"/>
  <c r="CQ565" i="1"/>
  <c r="CR565" i="1"/>
  <c r="CS565" i="1"/>
  <c r="CT565" i="1"/>
  <c r="CU565" i="1"/>
  <c r="T565" i="1" s="1"/>
  <c r="CV565" i="1"/>
  <c r="U565" i="1" s="1"/>
  <c r="CW565" i="1"/>
  <c r="V565" i="1" s="1"/>
  <c r="CX565" i="1"/>
  <c r="W565" i="1" s="1"/>
  <c r="CY565" i="1"/>
  <c r="X565" i="1" s="1"/>
  <c r="CZ565" i="1"/>
  <c r="Y565" i="1" s="1"/>
  <c r="FR565" i="1"/>
  <c r="GL565" i="1"/>
  <c r="GO565" i="1"/>
  <c r="GP565" i="1"/>
  <c r="GV565" i="1"/>
  <c r="HC565" i="1"/>
  <c r="GX565" i="1" s="1"/>
  <c r="B567" i="1"/>
  <c r="B552" i="1" s="1"/>
  <c r="C567" i="1"/>
  <c r="C552" i="1" s="1"/>
  <c r="D567" i="1"/>
  <c r="D552" i="1" s="1"/>
  <c r="F567" i="1"/>
  <c r="F552" i="1" s="1"/>
  <c r="G567" i="1"/>
  <c r="G552" i="1" s="1"/>
  <c r="AF567" i="1"/>
  <c r="AG567" i="1"/>
  <c r="AH567" i="1"/>
  <c r="AI567" i="1"/>
  <c r="AJ567" i="1"/>
  <c r="AK567" i="1"/>
  <c r="AL567" i="1"/>
  <c r="BX567" i="1"/>
  <c r="BY567" i="1"/>
  <c r="BZ567" i="1"/>
  <c r="CC567" i="1"/>
  <c r="CD567" i="1"/>
  <c r="CG567" i="1"/>
  <c r="CI567" i="1"/>
  <c r="CJ567" i="1"/>
  <c r="CK567" i="1"/>
  <c r="CL567" i="1"/>
  <c r="CM567" i="1"/>
  <c r="D597" i="1"/>
  <c r="E599" i="1"/>
  <c r="Z599" i="1"/>
  <c r="AA599" i="1"/>
  <c r="AM599" i="1"/>
  <c r="AN599" i="1"/>
  <c r="BE599" i="1"/>
  <c r="BF599" i="1"/>
  <c r="BG599" i="1"/>
  <c r="BH599" i="1"/>
  <c r="BI599" i="1"/>
  <c r="BJ599" i="1"/>
  <c r="BK599" i="1"/>
  <c r="BL599" i="1"/>
  <c r="BM599" i="1"/>
  <c r="BN599" i="1"/>
  <c r="BO599" i="1"/>
  <c r="BP599" i="1"/>
  <c r="BQ599" i="1"/>
  <c r="BR599" i="1"/>
  <c r="BS599" i="1"/>
  <c r="BT599" i="1"/>
  <c r="BU599" i="1"/>
  <c r="BV599" i="1"/>
  <c r="BW599" i="1"/>
  <c r="CN599" i="1"/>
  <c r="CO599" i="1"/>
  <c r="CP599" i="1"/>
  <c r="CQ599" i="1"/>
  <c r="CR599" i="1"/>
  <c r="CS599" i="1"/>
  <c r="CT599" i="1"/>
  <c r="CU599" i="1"/>
  <c r="CV599" i="1"/>
  <c r="CW599" i="1"/>
  <c r="CX599" i="1"/>
  <c r="CY599" i="1"/>
  <c r="CZ599" i="1"/>
  <c r="DA599" i="1"/>
  <c r="DB599" i="1"/>
  <c r="DC599" i="1"/>
  <c r="DD599" i="1"/>
  <c r="DE599" i="1"/>
  <c r="DF599" i="1"/>
  <c r="DG599" i="1"/>
  <c r="DH599" i="1"/>
  <c r="DI599" i="1"/>
  <c r="DJ599" i="1"/>
  <c r="DK599" i="1"/>
  <c r="DL599" i="1"/>
  <c r="DM599" i="1"/>
  <c r="DN599" i="1"/>
  <c r="DO599" i="1"/>
  <c r="DP599" i="1"/>
  <c r="DQ599" i="1"/>
  <c r="DR599" i="1"/>
  <c r="DS599" i="1"/>
  <c r="DT599" i="1"/>
  <c r="DU599" i="1"/>
  <c r="DV599" i="1"/>
  <c r="DW599" i="1"/>
  <c r="DX599" i="1"/>
  <c r="DY599" i="1"/>
  <c r="DZ599" i="1"/>
  <c r="EA599" i="1"/>
  <c r="EB599" i="1"/>
  <c r="EC599" i="1"/>
  <c r="ED599" i="1"/>
  <c r="EE599" i="1"/>
  <c r="EF599" i="1"/>
  <c r="EG599" i="1"/>
  <c r="EH599" i="1"/>
  <c r="EI599" i="1"/>
  <c r="EJ599" i="1"/>
  <c r="EK599" i="1"/>
  <c r="EL599" i="1"/>
  <c r="EM599" i="1"/>
  <c r="EN599" i="1"/>
  <c r="EO599" i="1"/>
  <c r="EP599" i="1"/>
  <c r="EQ599" i="1"/>
  <c r="ER599" i="1"/>
  <c r="ES599" i="1"/>
  <c r="ET599" i="1"/>
  <c r="EU599" i="1"/>
  <c r="EV599" i="1"/>
  <c r="EW599" i="1"/>
  <c r="EX599" i="1"/>
  <c r="EY599" i="1"/>
  <c r="EZ599" i="1"/>
  <c r="FA599" i="1"/>
  <c r="FB599" i="1"/>
  <c r="FC599" i="1"/>
  <c r="FD599" i="1"/>
  <c r="FE599" i="1"/>
  <c r="FF599" i="1"/>
  <c r="FG599" i="1"/>
  <c r="FH599" i="1"/>
  <c r="FI599" i="1"/>
  <c r="FJ599" i="1"/>
  <c r="FK599" i="1"/>
  <c r="FL599" i="1"/>
  <c r="FM599" i="1"/>
  <c r="FN599" i="1"/>
  <c r="FO599" i="1"/>
  <c r="FP599" i="1"/>
  <c r="FQ599" i="1"/>
  <c r="FR599" i="1"/>
  <c r="FS599" i="1"/>
  <c r="FT599" i="1"/>
  <c r="FU599" i="1"/>
  <c r="FV599" i="1"/>
  <c r="FW599" i="1"/>
  <c r="FX599" i="1"/>
  <c r="FY599" i="1"/>
  <c r="FZ599" i="1"/>
  <c r="GA599" i="1"/>
  <c r="GB599" i="1"/>
  <c r="GC599" i="1"/>
  <c r="GD599" i="1"/>
  <c r="GE599" i="1"/>
  <c r="GF599" i="1"/>
  <c r="GG599" i="1"/>
  <c r="GH599" i="1"/>
  <c r="GI599" i="1"/>
  <c r="GJ599" i="1"/>
  <c r="GK599" i="1"/>
  <c r="GL599" i="1"/>
  <c r="GM599" i="1"/>
  <c r="GN599" i="1"/>
  <c r="GO599" i="1"/>
  <c r="GP599" i="1"/>
  <c r="GQ599" i="1"/>
  <c r="GR599" i="1"/>
  <c r="GS599" i="1"/>
  <c r="GT599" i="1"/>
  <c r="GU599" i="1"/>
  <c r="GV599" i="1"/>
  <c r="GW599" i="1"/>
  <c r="GX599" i="1"/>
  <c r="C601" i="1"/>
  <c r="D601" i="1"/>
  <c r="AC601" i="1"/>
  <c r="AE601" i="1"/>
  <c r="AF601" i="1"/>
  <c r="S601" i="1" s="1"/>
  <c r="AG601" i="1"/>
  <c r="AH601" i="1"/>
  <c r="AI601" i="1"/>
  <c r="AJ601" i="1"/>
  <c r="CQ601" i="1"/>
  <c r="CR601" i="1"/>
  <c r="CS601" i="1"/>
  <c r="CT601" i="1"/>
  <c r="CU601" i="1"/>
  <c r="T601" i="1" s="1"/>
  <c r="CV601" i="1"/>
  <c r="U601" i="1" s="1"/>
  <c r="CW601" i="1"/>
  <c r="V601" i="1" s="1"/>
  <c r="CX601" i="1"/>
  <c r="W601" i="1" s="1"/>
  <c r="CY601" i="1"/>
  <c r="X601" i="1" s="1"/>
  <c r="CZ601" i="1"/>
  <c r="Y601" i="1" s="1"/>
  <c r="FR601" i="1"/>
  <c r="GL601" i="1"/>
  <c r="GN601" i="1"/>
  <c r="GO601" i="1"/>
  <c r="GV601" i="1"/>
  <c r="HC601" i="1"/>
  <c r="GX601" i="1" s="1"/>
  <c r="C602" i="1"/>
  <c r="D602" i="1"/>
  <c r="AC602" i="1"/>
  <c r="AE602" i="1"/>
  <c r="AF602" i="1"/>
  <c r="S602" i="1" s="1"/>
  <c r="AG602" i="1"/>
  <c r="AH602" i="1"/>
  <c r="AI602" i="1"/>
  <c r="AJ602" i="1"/>
  <c r="CQ602" i="1"/>
  <c r="CR602" i="1"/>
  <c r="CS602" i="1"/>
  <c r="CT602" i="1"/>
  <c r="CU602" i="1"/>
  <c r="T602" i="1" s="1"/>
  <c r="CV602" i="1"/>
  <c r="U602" i="1" s="1"/>
  <c r="CW602" i="1"/>
  <c r="V602" i="1" s="1"/>
  <c r="CX602" i="1"/>
  <c r="W602" i="1" s="1"/>
  <c r="CY602" i="1"/>
  <c r="X602" i="1" s="1"/>
  <c r="CZ602" i="1"/>
  <c r="Y602" i="1" s="1"/>
  <c r="FR602" i="1"/>
  <c r="GL602" i="1"/>
  <c r="GN602" i="1"/>
  <c r="GO602" i="1"/>
  <c r="GV602" i="1"/>
  <c r="HC602" i="1"/>
  <c r="GX602" i="1" s="1"/>
  <c r="C603" i="1"/>
  <c r="D603" i="1"/>
  <c r="AC603" i="1"/>
  <c r="AE603" i="1"/>
  <c r="AF603" i="1"/>
  <c r="S603" i="1" s="1"/>
  <c r="AG603" i="1"/>
  <c r="AH603" i="1"/>
  <c r="AI603" i="1"/>
  <c r="AJ603" i="1"/>
  <c r="CQ603" i="1"/>
  <c r="CR603" i="1"/>
  <c r="CS603" i="1"/>
  <c r="CT603" i="1"/>
  <c r="CU603" i="1"/>
  <c r="T603" i="1" s="1"/>
  <c r="CV603" i="1"/>
  <c r="U603" i="1" s="1"/>
  <c r="CW603" i="1"/>
  <c r="V603" i="1" s="1"/>
  <c r="CX603" i="1"/>
  <c r="W603" i="1" s="1"/>
  <c r="CY603" i="1"/>
  <c r="X603" i="1" s="1"/>
  <c r="CZ603" i="1"/>
  <c r="Y603" i="1" s="1"/>
  <c r="FR603" i="1"/>
  <c r="GL603" i="1"/>
  <c r="GN603" i="1"/>
  <c r="GO603" i="1"/>
  <c r="GV603" i="1"/>
  <c r="HC603" i="1"/>
  <c r="GX603" i="1" s="1"/>
  <c r="C604" i="1"/>
  <c r="D604" i="1"/>
  <c r="AC604" i="1"/>
  <c r="AE604" i="1"/>
  <c r="AF604" i="1"/>
  <c r="S604" i="1" s="1"/>
  <c r="AG604" i="1"/>
  <c r="AH604" i="1"/>
  <c r="AI604" i="1"/>
  <c r="AJ604" i="1"/>
  <c r="CQ604" i="1"/>
  <c r="CR604" i="1"/>
  <c r="CS604" i="1"/>
  <c r="CT604" i="1"/>
  <c r="CU604" i="1"/>
  <c r="T604" i="1" s="1"/>
  <c r="CV604" i="1"/>
  <c r="U604" i="1" s="1"/>
  <c r="CW604" i="1"/>
  <c r="V604" i="1" s="1"/>
  <c r="CX604" i="1"/>
  <c r="W604" i="1" s="1"/>
  <c r="CY604" i="1"/>
  <c r="X604" i="1" s="1"/>
  <c r="CZ604" i="1"/>
  <c r="Y604" i="1" s="1"/>
  <c r="FR604" i="1"/>
  <c r="GL604" i="1"/>
  <c r="GN604" i="1"/>
  <c r="GO604" i="1"/>
  <c r="GV604" i="1"/>
  <c r="HC604" i="1"/>
  <c r="GX604" i="1" s="1"/>
  <c r="C605" i="1"/>
  <c r="D605" i="1"/>
  <c r="AC605" i="1"/>
  <c r="AE605" i="1"/>
  <c r="AF605" i="1"/>
  <c r="S605" i="1" s="1"/>
  <c r="AG605" i="1"/>
  <c r="AH605" i="1"/>
  <c r="AI605" i="1"/>
  <c r="AJ605" i="1"/>
  <c r="CQ605" i="1"/>
  <c r="CR605" i="1"/>
  <c r="CS605" i="1"/>
  <c r="CT605" i="1"/>
  <c r="CU605" i="1"/>
  <c r="T605" i="1" s="1"/>
  <c r="CV605" i="1"/>
  <c r="U605" i="1" s="1"/>
  <c r="CW605" i="1"/>
  <c r="V605" i="1" s="1"/>
  <c r="CX605" i="1"/>
  <c r="W605" i="1" s="1"/>
  <c r="CY605" i="1"/>
  <c r="X605" i="1" s="1"/>
  <c r="CZ605" i="1"/>
  <c r="Y605" i="1" s="1"/>
  <c r="FR605" i="1"/>
  <c r="GL605" i="1"/>
  <c r="GN605" i="1"/>
  <c r="GO605" i="1"/>
  <c r="GV605" i="1"/>
  <c r="HC605" i="1"/>
  <c r="GX605" i="1" s="1"/>
  <c r="C606" i="1"/>
  <c r="D606" i="1"/>
  <c r="AC606" i="1"/>
  <c r="AE606" i="1"/>
  <c r="AF606" i="1"/>
  <c r="S606" i="1" s="1"/>
  <c r="AG606" i="1"/>
  <c r="AH606" i="1"/>
  <c r="AI606" i="1"/>
  <c r="AJ606" i="1"/>
  <c r="CQ606" i="1"/>
  <c r="CR606" i="1"/>
  <c r="CS606" i="1"/>
  <c r="CT606" i="1"/>
  <c r="CU606" i="1"/>
  <c r="T606" i="1" s="1"/>
  <c r="CV606" i="1"/>
  <c r="U606" i="1" s="1"/>
  <c r="CW606" i="1"/>
  <c r="V606" i="1" s="1"/>
  <c r="CX606" i="1"/>
  <c r="W606" i="1" s="1"/>
  <c r="CY606" i="1"/>
  <c r="X606" i="1" s="1"/>
  <c r="CZ606" i="1"/>
  <c r="Y606" i="1" s="1"/>
  <c r="FR606" i="1"/>
  <c r="GL606" i="1"/>
  <c r="GN606" i="1"/>
  <c r="GO606" i="1"/>
  <c r="GV606" i="1"/>
  <c r="HC606" i="1"/>
  <c r="GX606" i="1" s="1"/>
  <c r="C607" i="1"/>
  <c r="D607" i="1"/>
  <c r="AC607" i="1"/>
  <c r="AE607" i="1"/>
  <c r="AF607" i="1"/>
  <c r="S607" i="1" s="1"/>
  <c r="AG607" i="1"/>
  <c r="AH607" i="1"/>
  <c r="AI607" i="1"/>
  <c r="AJ607" i="1"/>
  <c r="CQ607" i="1"/>
  <c r="CR607" i="1"/>
  <c r="CS607" i="1"/>
  <c r="CT607" i="1"/>
  <c r="CU607" i="1"/>
  <c r="T607" i="1" s="1"/>
  <c r="CV607" i="1"/>
  <c r="U607" i="1" s="1"/>
  <c r="CW607" i="1"/>
  <c r="V607" i="1" s="1"/>
  <c r="CX607" i="1"/>
  <c r="W607" i="1" s="1"/>
  <c r="CY607" i="1"/>
  <c r="X607" i="1" s="1"/>
  <c r="CZ607" i="1"/>
  <c r="Y607" i="1" s="1"/>
  <c r="FR607" i="1"/>
  <c r="GL607" i="1"/>
  <c r="GN607" i="1"/>
  <c r="GO607" i="1"/>
  <c r="GV607" i="1"/>
  <c r="HC607" i="1"/>
  <c r="GX607" i="1" s="1"/>
  <c r="C608" i="1"/>
  <c r="D608" i="1"/>
  <c r="AC608" i="1"/>
  <c r="AE608" i="1"/>
  <c r="AF608" i="1"/>
  <c r="S608" i="1" s="1"/>
  <c r="AG608" i="1"/>
  <c r="AH608" i="1"/>
  <c r="AI608" i="1"/>
  <c r="AJ608" i="1"/>
  <c r="CQ608" i="1"/>
  <c r="CR608" i="1"/>
  <c r="CS608" i="1"/>
  <c r="CT608" i="1"/>
  <c r="CU608" i="1"/>
  <c r="T608" i="1" s="1"/>
  <c r="CV608" i="1"/>
  <c r="U608" i="1" s="1"/>
  <c r="CW608" i="1"/>
  <c r="V608" i="1" s="1"/>
  <c r="CX608" i="1"/>
  <c r="W608" i="1" s="1"/>
  <c r="CY608" i="1"/>
  <c r="X608" i="1" s="1"/>
  <c r="CZ608" i="1"/>
  <c r="Y608" i="1" s="1"/>
  <c r="FR608" i="1"/>
  <c r="GL608" i="1"/>
  <c r="GN608" i="1"/>
  <c r="GO608" i="1"/>
  <c r="GV608" i="1"/>
  <c r="HC608" i="1"/>
  <c r="GX608" i="1" s="1"/>
  <c r="C609" i="1"/>
  <c r="D609" i="1"/>
  <c r="AC609" i="1"/>
  <c r="AE609" i="1"/>
  <c r="AF609" i="1"/>
  <c r="S609" i="1" s="1"/>
  <c r="AG609" i="1"/>
  <c r="AH609" i="1"/>
  <c r="AI609" i="1"/>
  <c r="AJ609" i="1"/>
  <c r="CQ609" i="1"/>
  <c r="CR609" i="1"/>
  <c r="CS609" i="1"/>
  <c r="CT609" i="1"/>
  <c r="CU609" i="1"/>
  <c r="T609" i="1" s="1"/>
  <c r="CV609" i="1"/>
  <c r="U609" i="1" s="1"/>
  <c r="CW609" i="1"/>
  <c r="V609" i="1" s="1"/>
  <c r="CX609" i="1"/>
  <c r="W609" i="1" s="1"/>
  <c r="CY609" i="1"/>
  <c r="X609" i="1" s="1"/>
  <c r="CZ609" i="1"/>
  <c r="Y609" i="1" s="1"/>
  <c r="FR609" i="1"/>
  <c r="GL609" i="1"/>
  <c r="GN609" i="1"/>
  <c r="GO609" i="1"/>
  <c r="GV609" i="1"/>
  <c r="HC609" i="1"/>
  <c r="GX609" i="1" s="1"/>
  <c r="C610" i="1"/>
  <c r="D610" i="1"/>
  <c r="AC610" i="1"/>
  <c r="AE610" i="1"/>
  <c r="AF610" i="1"/>
  <c r="S610" i="1" s="1"/>
  <c r="AG610" i="1"/>
  <c r="AH610" i="1"/>
  <c r="AI610" i="1"/>
  <c r="AJ610" i="1"/>
  <c r="CQ610" i="1"/>
  <c r="CR610" i="1"/>
  <c r="CS610" i="1"/>
  <c r="CT610" i="1"/>
  <c r="CU610" i="1"/>
  <c r="T610" i="1" s="1"/>
  <c r="CV610" i="1"/>
  <c r="U610" i="1" s="1"/>
  <c r="CW610" i="1"/>
  <c r="V610" i="1" s="1"/>
  <c r="CX610" i="1"/>
  <c r="W610" i="1" s="1"/>
  <c r="CY610" i="1"/>
  <c r="X610" i="1" s="1"/>
  <c r="CZ610" i="1"/>
  <c r="Y610" i="1" s="1"/>
  <c r="FR610" i="1"/>
  <c r="GL610" i="1"/>
  <c r="GN610" i="1"/>
  <c r="GO610" i="1"/>
  <c r="GV610" i="1"/>
  <c r="HC610" i="1"/>
  <c r="GX610" i="1" s="1"/>
  <c r="C611" i="1"/>
  <c r="D611" i="1"/>
  <c r="AC611" i="1"/>
  <c r="AE611" i="1"/>
  <c r="AF611" i="1"/>
  <c r="S611" i="1" s="1"/>
  <c r="AG611" i="1"/>
  <c r="AH611" i="1"/>
  <c r="AI611" i="1"/>
  <c r="AJ611" i="1"/>
  <c r="CQ611" i="1"/>
  <c r="CR611" i="1"/>
  <c r="CS611" i="1"/>
  <c r="CT611" i="1"/>
  <c r="CU611" i="1"/>
  <c r="T611" i="1" s="1"/>
  <c r="CV611" i="1"/>
  <c r="U611" i="1" s="1"/>
  <c r="CW611" i="1"/>
  <c r="V611" i="1" s="1"/>
  <c r="CX611" i="1"/>
  <c r="W611" i="1" s="1"/>
  <c r="CY611" i="1"/>
  <c r="X611" i="1" s="1"/>
  <c r="CZ611" i="1"/>
  <c r="Y611" i="1" s="1"/>
  <c r="FR611" i="1"/>
  <c r="GL611" i="1"/>
  <c r="GN611" i="1"/>
  <c r="GO611" i="1"/>
  <c r="GV611" i="1"/>
  <c r="HC611" i="1"/>
  <c r="GX611" i="1" s="1"/>
  <c r="C612" i="1"/>
  <c r="D612" i="1"/>
  <c r="AC612" i="1"/>
  <c r="AE612" i="1"/>
  <c r="AF612" i="1"/>
  <c r="S612" i="1" s="1"/>
  <c r="AG612" i="1"/>
  <c r="AH612" i="1"/>
  <c r="AI612" i="1"/>
  <c r="AJ612" i="1"/>
  <c r="CQ612" i="1"/>
  <c r="CR612" i="1"/>
  <c r="CS612" i="1"/>
  <c r="CT612" i="1"/>
  <c r="CU612" i="1"/>
  <c r="T612" i="1" s="1"/>
  <c r="CV612" i="1"/>
  <c r="U612" i="1" s="1"/>
  <c r="CW612" i="1"/>
  <c r="V612" i="1" s="1"/>
  <c r="CX612" i="1"/>
  <c r="W612" i="1" s="1"/>
  <c r="CY612" i="1"/>
  <c r="X612" i="1" s="1"/>
  <c r="CZ612" i="1"/>
  <c r="Y612" i="1" s="1"/>
  <c r="FR612" i="1"/>
  <c r="GL612" i="1"/>
  <c r="GN612" i="1"/>
  <c r="GO612" i="1"/>
  <c r="GV612" i="1"/>
  <c r="HC612" i="1"/>
  <c r="GX612" i="1" s="1"/>
  <c r="C613" i="1"/>
  <c r="D613" i="1"/>
  <c r="AC613" i="1"/>
  <c r="AE613" i="1"/>
  <c r="AF613" i="1"/>
  <c r="S613" i="1" s="1"/>
  <c r="AG613" i="1"/>
  <c r="AH613" i="1"/>
  <c r="AI613" i="1"/>
  <c r="AJ613" i="1"/>
  <c r="CQ613" i="1"/>
  <c r="CR613" i="1"/>
  <c r="CS613" i="1"/>
  <c r="CT613" i="1"/>
  <c r="CU613" i="1"/>
  <c r="T613" i="1" s="1"/>
  <c r="CV613" i="1"/>
  <c r="U613" i="1" s="1"/>
  <c r="CW613" i="1"/>
  <c r="V613" i="1" s="1"/>
  <c r="CX613" i="1"/>
  <c r="W613" i="1" s="1"/>
  <c r="CY613" i="1"/>
  <c r="X613" i="1" s="1"/>
  <c r="CZ613" i="1"/>
  <c r="Y613" i="1" s="1"/>
  <c r="FR613" i="1"/>
  <c r="GL613" i="1"/>
  <c r="GN613" i="1"/>
  <c r="GO613" i="1"/>
  <c r="GV613" i="1"/>
  <c r="HC613" i="1"/>
  <c r="GX613" i="1" s="1"/>
  <c r="C614" i="1"/>
  <c r="D614" i="1"/>
  <c r="AC614" i="1"/>
  <c r="AE614" i="1"/>
  <c r="AF614" i="1"/>
  <c r="S614" i="1" s="1"/>
  <c r="AG614" i="1"/>
  <c r="AH614" i="1"/>
  <c r="AI614" i="1"/>
  <c r="AJ614" i="1"/>
  <c r="CQ614" i="1"/>
  <c r="CR614" i="1"/>
  <c r="CS614" i="1"/>
  <c r="CT614" i="1"/>
  <c r="CU614" i="1"/>
  <c r="T614" i="1" s="1"/>
  <c r="CV614" i="1"/>
  <c r="U614" i="1" s="1"/>
  <c r="CW614" i="1"/>
  <c r="V614" i="1" s="1"/>
  <c r="CX614" i="1"/>
  <c r="W614" i="1" s="1"/>
  <c r="CY614" i="1"/>
  <c r="X614" i="1" s="1"/>
  <c r="CZ614" i="1"/>
  <c r="Y614" i="1" s="1"/>
  <c r="FR614" i="1"/>
  <c r="GL614" i="1"/>
  <c r="GN614" i="1"/>
  <c r="GO614" i="1"/>
  <c r="GV614" i="1"/>
  <c r="HC614" i="1"/>
  <c r="GX614" i="1" s="1"/>
  <c r="C615" i="1"/>
  <c r="D615" i="1"/>
  <c r="AC615" i="1"/>
  <c r="AE615" i="1"/>
  <c r="AF615" i="1"/>
  <c r="S615" i="1" s="1"/>
  <c r="AG615" i="1"/>
  <c r="AH615" i="1"/>
  <c r="AI615" i="1"/>
  <c r="AJ615" i="1"/>
  <c r="CQ615" i="1"/>
  <c r="CR615" i="1"/>
  <c r="CS615" i="1"/>
  <c r="CT615" i="1"/>
  <c r="CU615" i="1"/>
  <c r="T615" i="1" s="1"/>
  <c r="CV615" i="1"/>
  <c r="U615" i="1" s="1"/>
  <c r="CW615" i="1"/>
  <c r="V615" i="1" s="1"/>
  <c r="CX615" i="1"/>
  <c r="W615" i="1" s="1"/>
  <c r="CY615" i="1"/>
  <c r="X615" i="1" s="1"/>
  <c r="CZ615" i="1"/>
  <c r="Y615" i="1" s="1"/>
  <c r="FR615" i="1"/>
  <c r="GL615" i="1"/>
  <c r="GN615" i="1"/>
  <c r="GO615" i="1"/>
  <c r="GV615" i="1"/>
  <c r="HC615" i="1"/>
  <c r="GX615" i="1" s="1"/>
  <c r="C616" i="1"/>
  <c r="D616" i="1"/>
  <c r="AC616" i="1"/>
  <c r="AE616" i="1"/>
  <c r="AF616" i="1"/>
  <c r="S616" i="1" s="1"/>
  <c r="AG616" i="1"/>
  <c r="AH616" i="1"/>
  <c r="AI616" i="1"/>
  <c r="AJ616" i="1"/>
  <c r="CQ616" i="1"/>
  <c r="CR616" i="1"/>
  <c r="CS616" i="1"/>
  <c r="CT616" i="1"/>
  <c r="CU616" i="1"/>
  <c r="T616" i="1" s="1"/>
  <c r="CV616" i="1"/>
  <c r="U616" i="1" s="1"/>
  <c r="CW616" i="1"/>
  <c r="V616" i="1" s="1"/>
  <c r="CX616" i="1"/>
  <c r="W616" i="1" s="1"/>
  <c r="CY616" i="1"/>
  <c r="X616" i="1" s="1"/>
  <c r="CZ616" i="1"/>
  <c r="Y616" i="1" s="1"/>
  <c r="FR616" i="1"/>
  <c r="GL616" i="1"/>
  <c r="GN616" i="1"/>
  <c r="GO616" i="1"/>
  <c r="GV616" i="1"/>
  <c r="HC616" i="1"/>
  <c r="GX616" i="1" s="1"/>
  <c r="C617" i="1"/>
  <c r="D617" i="1"/>
  <c r="AC617" i="1"/>
  <c r="AE617" i="1"/>
  <c r="AF617" i="1"/>
  <c r="S617" i="1" s="1"/>
  <c r="AG617" i="1"/>
  <c r="AH617" i="1"/>
  <c r="AI617" i="1"/>
  <c r="AJ617" i="1"/>
  <c r="CQ617" i="1"/>
  <c r="CR617" i="1"/>
  <c r="CS617" i="1"/>
  <c r="CT617" i="1"/>
  <c r="CU617" i="1"/>
  <c r="T617" i="1" s="1"/>
  <c r="CV617" i="1"/>
  <c r="U617" i="1" s="1"/>
  <c r="CW617" i="1"/>
  <c r="V617" i="1" s="1"/>
  <c r="CX617" i="1"/>
  <c r="W617" i="1" s="1"/>
  <c r="CY617" i="1"/>
  <c r="X617" i="1" s="1"/>
  <c r="CZ617" i="1"/>
  <c r="Y617" i="1" s="1"/>
  <c r="FR617" i="1"/>
  <c r="GL617" i="1"/>
  <c r="GN617" i="1"/>
  <c r="GO617" i="1"/>
  <c r="GV617" i="1"/>
  <c r="HC617" i="1"/>
  <c r="GX617" i="1" s="1"/>
  <c r="C618" i="1"/>
  <c r="D618" i="1"/>
  <c r="AC618" i="1"/>
  <c r="AE618" i="1"/>
  <c r="AF618" i="1"/>
  <c r="S618" i="1" s="1"/>
  <c r="AG618" i="1"/>
  <c r="AH618" i="1"/>
  <c r="AI618" i="1"/>
  <c r="AJ618" i="1"/>
  <c r="CQ618" i="1"/>
  <c r="CR618" i="1"/>
  <c r="CS618" i="1"/>
  <c r="CT618" i="1"/>
  <c r="CU618" i="1"/>
  <c r="T618" i="1" s="1"/>
  <c r="CV618" i="1"/>
  <c r="U618" i="1" s="1"/>
  <c r="CW618" i="1"/>
  <c r="V618" i="1" s="1"/>
  <c r="CX618" i="1"/>
  <c r="W618" i="1" s="1"/>
  <c r="CY618" i="1"/>
  <c r="X618" i="1" s="1"/>
  <c r="CZ618" i="1"/>
  <c r="Y618" i="1" s="1"/>
  <c r="FR618" i="1"/>
  <c r="GL618" i="1"/>
  <c r="GN618" i="1"/>
  <c r="GO618" i="1"/>
  <c r="GV618" i="1"/>
  <c r="HC618" i="1"/>
  <c r="GX618" i="1" s="1"/>
  <c r="C619" i="1"/>
  <c r="D619" i="1"/>
  <c r="AC619" i="1"/>
  <c r="AE619" i="1"/>
  <c r="AF619" i="1"/>
  <c r="S619" i="1" s="1"/>
  <c r="AG619" i="1"/>
  <c r="AH619" i="1"/>
  <c r="AI619" i="1"/>
  <c r="AJ619" i="1"/>
  <c r="CQ619" i="1"/>
  <c r="CR619" i="1"/>
  <c r="CS619" i="1"/>
  <c r="CT619" i="1"/>
  <c r="CU619" i="1"/>
  <c r="T619" i="1" s="1"/>
  <c r="CV619" i="1"/>
  <c r="U619" i="1" s="1"/>
  <c r="CW619" i="1"/>
  <c r="V619" i="1" s="1"/>
  <c r="CX619" i="1"/>
  <c r="W619" i="1" s="1"/>
  <c r="CY619" i="1"/>
  <c r="X619" i="1" s="1"/>
  <c r="CZ619" i="1"/>
  <c r="Y619" i="1" s="1"/>
  <c r="FR619" i="1"/>
  <c r="GL619" i="1"/>
  <c r="GN619" i="1"/>
  <c r="GO619" i="1"/>
  <c r="GV619" i="1"/>
  <c r="HC619" i="1"/>
  <c r="GX619" i="1" s="1"/>
  <c r="C620" i="1"/>
  <c r="D620" i="1"/>
  <c r="AC620" i="1"/>
  <c r="AE620" i="1"/>
  <c r="AF620" i="1"/>
  <c r="S620" i="1" s="1"/>
  <c r="AG620" i="1"/>
  <c r="AH620" i="1"/>
  <c r="AI620" i="1"/>
  <c r="AJ620" i="1"/>
  <c r="CQ620" i="1"/>
  <c r="CR620" i="1"/>
  <c r="CS620" i="1"/>
  <c r="CT620" i="1"/>
  <c r="CU620" i="1"/>
  <c r="T620" i="1" s="1"/>
  <c r="CV620" i="1"/>
  <c r="U620" i="1" s="1"/>
  <c r="CW620" i="1"/>
  <c r="V620" i="1" s="1"/>
  <c r="CX620" i="1"/>
  <c r="W620" i="1" s="1"/>
  <c r="CY620" i="1"/>
  <c r="X620" i="1" s="1"/>
  <c r="CZ620" i="1"/>
  <c r="Y620" i="1" s="1"/>
  <c r="FR620" i="1"/>
  <c r="GL620" i="1"/>
  <c r="GN620" i="1"/>
  <c r="GO620" i="1"/>
  <c r="GV620" i="1"/>
  <c r="HC620" i="1"/>
  <c r="GX620" i="1" s="1"/>
  <c r="C621" i="1"/>
  <c r="D621" i="1"/>
  <c r="AC621" i="1"/>
  <c r="AE621" i="1"/>
  <c r="AF621" i="1"/>
  <c r="S621" i="1" s="1"/>
  <c r="AG621" i="1"/>
  <c r="AH621" i="1"/>
  <c r="AI621" i="1"/>
  <c r="AJ621" i="1"/>
  <c r="CQ621" i="1"/>
  <c r="CR621" i="1"/>
  <c r="CS621" i="1"/>
  <c r="CT621" i="1"/>
  <c r="CU621" i="1"/>
  <c r="T621" i="1" s="1"/>
  <c r="CV621" i="1"/>
  <c r="U621" i="1" s="1"/>
  <c r="CW621" i="1"/>
  <c r="V621" i="1" s="1"/>
  <c r="CX621" i="1"/>
  <c r="W621" i="1" s="1"/>
  <c r="CY621" i="1"/>
  <c r="X621" i="1" s="1"/>
  <c r="CZ621" i="1"/>
  <c r="Y621" i="1" s="1"/>
  <c r="FR621" i="1"/>
  <c r="GL621" i="1"/>
  <c r="GN621" i="1"/>
  <c r="GO621" i="1"/>
  <c r="GV621" i="1"/>
  <c r="HC621" i="1"/>
  <c r="GX621" i="1" s="1"/>
  <c r="B623" i="1"/>
  <c r="B599" i="1" s="1"/>
  <c r="C623" i="1"/>
  <c r="C599" i="1" s="1"/>
  <c r="D623" i="1"/>
  <c r="D599" i="1" s="1"/>
  <c r="F623" i="1"/>
  <c r="F599" i="1" s="1"/>
  <c r="G623" i="1"/>
  <c r="G599" i="1" s="1"/>
  <c r="AF623" i="1"/>
  <c r="AG623" i="1"/>
  <c r="AH623" i="1"/>
  <c r="AI623" i="1"/>
  <c r="AJ623" i="1"/>
  <c r="AK623" i="1"/>
  <c r="AL623" i="1"/>
  <c r="BX623" i="1"/>
  <c r="BY623" i="1"/>
  <c r="BZ623" i="1"/>
  <c r="CB623" i="1"/>
  <c r="CC623" i="1"/>
  <c r="CG623" i="1"/>
  <c r="CI623" i="1"/>
  <c r="CJ623" i="1"/>
  <c r="CK623" i="1"/>
  <c r="CL623" i="1"/>
  <c r="CM623" i="1"/>
  <c r="B653" i="1"/>
  <c r="B352" i="1" s="1"/>
  <c r="C653" i="1"/>
  <c r="C352" i="1" s="1"/>
  <c r="D653" i="1"/>
  <c r="D352" i="1" s="1"/>
  <c r="F653" i="1"/>
  <c r="F352" i="1" s="1"/>
  <c r="G653" i="1"/>
  <c r="G352" i="1" s="1"/>
  <c r="B686" i="1"/>
  <c r="B18" i="1" s="1"/>
  <c r="C686" i="1"/>
  <c r="C18" i="1" s="1"/>
  <c r="D686" i="1"/>
  <c r="D18" i="1" s="1"/>
  <c r="F686" i="1"/>
  <c r="F18" i="1" s="1"/>
  <c r="G686" i="1"/>
  <c r="G18" i="1" s="1"/>
  <c r="X32" i="6" l="1"/>
  <c r="O32" i="6"/>
  <c r="H32" i="6"/>
  <c r="W28" i="6"/>
  <c r="P32" i="6"/>
  <c r="J32" i="6"/>
  <c r="X43" i="6"/>
  <c r="O43" i="6"/>
  <c r="H43" i="6"/>
  <c r="W35" i="6"/>
  <c r="P43" i="6"/>
  <c r="J43" i="6"/>
  <c r="X56" i="6"/>
  <c r="O56" i="6"/>
  <c r="H56" i="6"/>
  <c r="W46" i="6"/>
  <c r="P56" i="6"/>
  <c r="J56" i="6"/>
  <c r="X69" i="6"/>
  <c r="O69" i="6"/>
  <c r="H69" i="6"/>
  <c r="W59" i="6"/>
  <c r="P69" i="6"/>
  <c r="J69" i="6"/>
  <c r="X77" i="6"/>
  <c r="O77" i="6"/>
  <c r="H77" i="6"/>
  <c r="W72" i="6"/>
  <c r="P77" i="6"/>
  <c r="J77" i="6"/>
  <c r="X88" i="6"/>
  <c r="O88" i="6"/>
  <c r="H88" i="6"/>
  <c r="W80" i="6"/>
  <c r="P88" i="6"/>
  <c r="J88" i="6"/>
  <c r="X100" i="6"/>
  <c r="O100" i="6"/>
  <c r="H100" i="6"/>
  <c r="W91" i="6"/>
  <c r="P100" i="6"/>
  <c r="J100" i="6"/>
  <c r="X111" i="6"/>
  <c r="O111" i="6"/>
  <c r="H111" i="6"/>
  <c r="W103" i="6"/>
  <c r="P111" i="6"/>
  <c r="J111" i="6"/>
  <c r="Y127" i="6"/>
  <c r="O127" i="6"/>
  <c r="H127" i="6"/>
  <c r="W120" i="6"/>
  <c r="P127" i="6"/>
  <c r="J127" i="6"/>
  <c r="Y137" i="6"/>
  <c r="O137" i="6"/>
  <c r="H137" i="6"/>
  <c r="W130" i="6"/>
  <c r="P137" i="6"/>
  <c r="J137" i="6"/>
  <c r="Y147" i="6"/>
  <c r="O147" i="6"/>
  <c r="H147" i="6"/>
  <c r="W140" i="6"/>
  <c r="P147" i="6"/>
  <c r="J147" i="6"/>
  <c r="Y157" i="6"/>
  <c r="O157" i="6"/>
  <c r="H157" i="6"/>
  <c r="W150" i="6"/>
  <c r="P157" i="6"/>
  <c r="J157" i="6"/>
  <c r="Y167" i="6"/>
  <c r="O167" i="6"/>
  <c r="H167" i="6"/>
  <c r="W160" i="6"/>
  <c r="P167" i="6"/>
  <c r="J167" i="6"/>
  <c r="Y177" i="6"/>
  <c r="O177" i="6"/>
  <c r="H177" i="6"/>
  <c r="W170" i="6"/>
  <c r="P177" i="6"/>
  <c r="J177" i="6"/>
  <c r="Y187" i="6"/>
  <c r="O187" i="6"/>
  <c r="H187" i="6"/>
  <c r="W180" i="6"/>
  <c r="P187" i="6"/>
  <c r="J187" i="6"/>
  <c r="Y197" i="6"/>
  <c r="O197" i="6"/>
  <c r="H197" i="6"/>
  <c r="W190" i="6"/>
  <c r="P197" i="6"/>
  <c r="J197" i="6"/>
  <c r="Y207" i="6"/>
  <c r="O207" i="6"/>
  <c r="H207" i="6"/>
  <c r="W200" i="6"/>
  <c r="P207" i="6"/>
  <c r="J207" i="6"/>
  <c r="Y215" i="6"/>
  <c r="O215" i="6"/>
  <c r="H215" i="6"/>
  <c r="W210" i="6"/>
  <c r="P215" i="6"/>
  <c r="J215" i="6"/>
  <c r="Y225" i="6"/>
  <c r="O225" i="6"/>
  <c r="H225" i="6"/>
  <c r="W218" i="6"/>
  <c r="P225" i="6"/>
  <c r="J225" i="6"/>
  <c r="Y242" i="6"/>
  <c r="O242" i="6"/>
  <c r="H242" i="6"/>
  <c r="W234" i="6"/>
  <c r="P242" i="6"/>
  <c r="J242" i="6"/>
  <c r="Y253" i="6"/>
  <c r="O253" i="6"/>
  <c r="H253" i="6"/>
  <c r="W245" i="6"/>
  <c r="P253" i="6"/>
  <c r="J253" i="6"/>
  <c r="Y264" i="6"/>
  <c r="O264" i="6"/>
  <c r="H264" i="6"/>
  <c r="W256" i="6"/>
  <c r="P264" i="6"/>
  <c r="J264" i="6"/>
  <c r="Y275" i="6"/>
  <c r="O275" i="6"/>
  <c r="H275" i="6"/>
  <c r="W267" i="6"/>
  <c r="P275" i="6"/>
  <c r="J275" i="6"/>
  <c r="Y286" i="6"/>
  <c r="O286" i="6"/>
  <c r="H286" i="6"/>
  <c r="W278" i="6"/>
  <c r="P286" i="6"/>
  <c r="J286" i="6"/>
  <c r="Y297" i="6"/>
  <c r="O297" i="6"/>
  <c r="H297" i="6"/>
  <c r="W289" i="6"/>
  <c r="P297" i="6"/>
  <c r="J297" i="6"/>
  <c r="Y308" i="6"/>
  <c r="O308" i="6"/>
  <c r="H308" i="6"/>
  <c r="W300" i="6"/>
  <c r="P308" i="6"/>
  <c r="J308" i="6"/>
  <c r="Y319" i="6"/>
  <c r="O319" i="6"/>
  <c r="H319" i="6"/>
  <c r="W311" i="6"/>
  <c r="P319" i="6"/>
  <c r="J319" i="6"/>
  <c r="Y330" i="6"/>
  <c r="O330" i="6"/>
  <c r="H330" i="6"/>
  <c r="W322" i="6"/>
  <c r="P330" i="6"/>
  <c r="J330" i="6"/>
  <c r="Y341" i="6"/>
  <c r="O341" i="6"/>
  <c r="H341" i="6"/>
  <c r="W333" i="6"/>
  <c r="P341" i="6"/>
  <c r="J341" i="6"/>
  <c r="Y352" i="6"/>
  <c r="O352" i="6"/>
  <c r="H352" i="6"/>
  <c r="W344" i="6"/>
  <c r="P352" i="6"/>
  <c r="J352" i="6"/>
  <c r="Y363" i="6"/>
  <c r="O363" i="6"/>
  <c r="H363" i="6"/>
  <c r="W355" i="6"/>
  <c r="P363" i="6"/>
  <c r="J363" i="6"/>
  <c r="Y374" i="6"/>
  <c r="O374" i="6"/>
  <c r="H374" i="6"/>
  <c r="W366" i="6"/>
  <c r="P374" i="6"/>
  <c r="J374" i="6"/>
  <c r="Y385" i="6"/>
  <c r="O385" i="6"/>
  <c r="H385" i="6"/>
  <c r="W377" i="6"/>
  <c r="P385" i="6"/>
  <c r="J385" i="6"/>
  <c r="Y396" i="6"/>
  <c r="O396" i="6"/>
  <c r="H396" i="6"/>
  <c r="W388" i="6"/>
  <c r="P396" i="6"/>
  <c r="J396" i="6"/>
  <c r="Y407" i="6"/>
  <c r="O407" i="6"/>
  <c r="H407" i="6"/>
  <c r="W399" i="6"/>
  <c r="P407" i="6"/>
  <c r="J407" i="6"/>
  <c r="Y415" i="6"/>
  <c r="O415" i="6"/>
  <c r="H415" i="6"/>
  <c r="W410" i="6"/>
  <c r="P415" i="6"/>
  <c r="J415" i="6"/>
  <c r="Y424" i="6"/>
  <c r="O424" i="6"/>
  <c r="H424" i="6"/>
  <c r="P424" i="6"/>
  <c r="J424" i="6"/>
  <c r="Y427" i="6"/>
  <c r="O427" i="6"/>
  <c r="H427" i="6"/>
  <c r="P427" i="6"/>
  <c r="J427" i="6"/>
  <c r="X430" i="6"/>
  <c r="O430" i="6"/>
  <c r="H430" i="6"/>
  <c r="P430" i="6"/>
  <c r="J430" i="6"/>
  <c r="X433" i="6"/>
  <c r="O433" i="6"/>
  <c r="H433" i="6"/>
  <c r="P433" i="6"/>
  <c r="J433" i="6"/>
  <c r="Y436" i="6"/>
  <c r="O436" i="6"/>
  <c r="H436" i="6"/>
  <c r="P436" i="6"/>
  <c r="J436" i="6"/>
  <c r="Y439" i="6"/>
  <c r="O439" i="6"/>
  <c r="H439" i="6"/>
  <c r="P439" i="6"/>
  <c r="J439" i="6"/>
  <c r="Y442" i="6"/>
  <c r="O442" i="6"/>
  <c r="H442" i="6"/>
  <c r="P442" i="6"/>
  <c r="J442" i="6"/>
  <c r="Y445" i="6"/>
  <c r="O445" i="6"/>
  <c r="H445" i="6"/>
  <c r="P445" i="6"/>
  <c r="J445" i="6"/>
  <c r="Y448" i="6"/>
  <c r="O448" i="6"/>
  <c r="H448" i="6"/>
  <c r="P448" i="6"/>
  <c r="J448" i="6"/>
  <c r="Y451" i="6"/>
  <c r="O451" i="6"/>
  <c r="H451" i="6"/>
  <c r="P451" i="6"/>
  <c r="J451" i="6"/>
  <c r="Y454" i="6"/>
  <c r="O454" i="6"/>
  <c r="H454" i="6"/>
  <c r="P454" i="6"/>
  <c r="J454" i="6"/>
  <c r="Y457" i="6"/>
  <c r="O457" i="6"/>
  <c r="H457" i="6"/>
  <c r="P457" i="6"/>
  <c r="J457" i="6"/>
  <c r="Y460" i="6"/>
  <c r="O460" i="6"/>
  <c r="H460" i="6"/>
  <c r="P460" i="6"/>
  <c r="J460" i="6"/>
  <c r="Y463" i="6"/>
  <c r="O463" i="6"/>
  <c r="H463" i="6"/>
  <c r="P463" i="6"/>
  <c r="J463" i="6"/>
  <c r="X472" i="6"/>
  <c r="O472" i="6"/>
  <c r="H472" i="6"/>
  <c r="P472" i="6"/>
  <c r="J472" i="6"/>
  <c r="X475" i="6"/>
  <c r="O475" i="6"/>
  <c r="H475" i="6"/>
  <c r="P475" i="6"/>
  <c r="J475" i="6"/>
  <c r="X478" i="6"/>
  <c r="O478" i="6"/>
  <c r="H478" i="6"/>
  <c r="P478" i="6"/>
  <c r="J478" i="6"/>
  <c r="X481" i="6"/>
  <c r="O481" i="6"/>
  <c r="H481" i="6"/>
  <c r="P481" i="6"/>
  <c r="J481" i="6"/>
  <c r="X484" i="6"/>
  <c r="O484" i="6"/>
  <c r="H484" i="6"/>
  <c r="P484" i="6"/>
  <c r="J484" i="6"/>
  <c r="AA497" i="6"/>
  <c r="O497" i="6"/>
  <c r="H497" i="6"/>
  <c r="W493" i="6"/>
  <c r="P497" i="6"/>
  <c r="J497" i="6"/>
  <c r="AA504" i="6"/>
  <c r="O504" i="6"/>
  <c r="H504" i="6"/>
  <c r="W500" i="6"/>
  <c r="P504" i="6"/>
  <c r="J504" i="6"/>
  <c r="AA511" i="6"/>
  <c r="O511" i="6"/>
  <c r="H511" i="6"/>
  <c r="W507" i="6"/>
  <c r="P511" i="6"/>
  <c r="J511" i="6"/>
  <c r="AA518" i="6"/>
  <c r="O518" i="6"/>
  <c r="H518" i="6"/>
  <c r="W514" i="6"/>
  <c r="P518" i="6"/>
  <c r="J518" i="6"/>
  <c r="AA525" i="6"/>
  <c r="O525" i="6"/>
  <c r="H525" i="6"/>
  <c r="W521" i="6"/>
  <c r="P525" i="6"/>
  <c r="J525" i="6"/>
  <c r="AA532" i="6"/>
  <c r="O532" i="6"/>
  <c r="H532" i="6"/>
  <c r="W528" i="6"/>
  <c r="P532" i="6"/>
  <c r="J532" i="6"/>
  <c r="AA539" i="6"/>
  <c r="O539" i="6"/>
  <c r="H539" i="6"/>
  <c r="W535" i="6"/>
  <c r="P539" i="6"/>
  <c r="J539" i="6"/>
  <c r="AA546" i="6"/>
  <c r="O546" i="6"/>
  <c r="H546" i="6"/>
  <c r="W542" i="6"/>
  <c r="P546" i="6"/>
  <c r="J546" i="6"/>
  <c r="AA553" i="6"/>
  <c r="O553" i="6"/>
  <c r="H553" i="6"/>
  <c r="W549" i="6"/>
  <c r="P553" i="6"/>
  <c r="J553" i="6"/>
  <c r="AA560" i="6"/>
  <c r="O560" i="6"/>
  <c r="H560" i="6"/>
  <c r="W556" i="6"/>
  <c r="P560" i="6"/>
  <c r="J560" i="6"/>
  <c r="AA567" i="6"/>
  <c r="O567" i="6"/>
  <c r="H567" i="6"/>
  <c r="W563" i="6"/>
  <c r="P567" i="6"/>
  <c r="J567" i="6"/>
  <c r="AA574" i="6"/>
  <c r="O574" i="6"/>
  <c r="H574" i="6"/>
  <c r="W570" i="6"/>
  <c r="P574" i="6"/>
  <c r="J574" i="6"/>
  <c r="AA581" i="6"/>
  <c r="O581" i="6"/>
  <c r="H581" i="6"/>
  <c r="W577" i="6"/>
  <c r="P581" i="6"/>
  <c r="J581" i="6"/>
  <c r="AA588" i="6"/>
  <c r="O588" i="6"/>
  <c r="H588" i="6"/>
  <c r="W584" i="6"/>
  <c r="P588" i="6"/>
  <c r="J588" i="6"/>
  <c r="AA595" i="6"/>
  <c r="O595" i="6"/>
  <c r="H595" i="6"/>
  <c r="W591" i="6"/>
  <c r="P595" i="6"/>
  <c r="J595" i="6"/>
  <c r="AA602" i="6"/>
  <c r="O602" i="6"/>
  <c r="H602" i="6"/>
  <c r="W598" i="6"/>
  <c r="P602" i="6"/>
  <c r="J602" i="6"/>
  <c r="AA609" i="6"/>
  <c r="O609" i="6"/>
  <c r="H609" i="6"/>
  <c r="W605" i="6"/>
  <c r="P609" i="6"/>
  <c r="J609" i="6"/>
  <c r="AA616" i="6"/>
  <c r="O616" i="6"/>
  <c r="H616" i="6"/>
  <c r="W612" i="6"/>
  <c r="P616" i="6"/>
  <c r="J616" i="6"/>
  <c r="AA623" i="6"/>
  <c r="O623" i="6"/>
  <c r="H623" i="6"/>
  <c r="W619" i="6"/>
  <c r="P623" i="6"/>
  <c r="J623" i="6"/>
  <c r="AA630" i="6"/>
  <c r="O630" i="6"/>
  <c r="H630" i="6"/>
  <c r="W626" i="6"/>
  <c r="P630" i="6"/>
  <c r="J630" i="6"/>
  <c r="AA637" i="6"/>
  <c r="O637" i="6"/>
  <c r="H637" i="6"/>
  <c r="W633" i="6"/>
  <c r="P637" i="6"/>
  <c r="J637" i="6"/>
  <c r="CM599" i="1"/>
  <c r="BD623" i="1"/>
  <c r="CL599" i="1"/>
  <c r="BC623" i="1"/>
  <c r="CK599" i="1"/>
  <c r="BB623" i="1"/>
  <c r="CJ599" i="1"/>
  <c r="BA623" i="1"/>
  <c r="CI599" i="1"/>
  <c r="AZ623" i="1"/>
  <c r="CG599" i="1"/>
  <c r="AX623" i="1"/>
  <c r="CC599" i="1"/>
  <c r="AT623" i="1"/>
  <c r="CB599" i="1"/>
  <c r="AS623" i="1"/>
  <c r="BZ599" i="1"/>
  <c r="AQ623" i="1"/>
  <c r="BY599" i="1"/>
  <c r="AP623" i="1"/>
  <c r="BX599" i="1"/>
  <c r="AO623" i="1"/>
  <c r="AL599" i="1"/>
  <c r="Y623" i="1"/>
  <c r="AK599" i="1"/>
  <c r="X623" i="1"/>
  <c r="AJ599" i="1"/>
  <c r="W623" i="1"/>
  <c r="AI599" i="1"/>
  <c r="V623" i="1"/>
  <c r="AH599" i="1"/>
  <c r="U623" i="1"/>
  <c r="AG599" i="1"/>
  <c r="T623" i="1"/>
  <c r="AF599" i="1"/>
  <c r="S623" i="1"/>
  <c r="Q621" i="1"/>
  <c r="R621" i="1"/>
  <c r="GK621" i="1" s="1"/>
  <c r="AD621" i="1"/>
  <c r="P621" i="1"/>
  <c r="CP621" i="1" s="1"/>
  <c r="O621" i="1" s="1"/>
  <c r="AB621" i="1"/>
  <c r="Q620" i="1"/>
  <c r="R620" i="1"/>
  <c r="GK620" i="1" s="1"/>
  <c r="AD620" i="1"/>
  <c r="P620" i="1"/>
  <c r="CP620" i="1" s="1"/>
  <c r="O620" i="1" s="1"/>
  <c r="AB620" i="1"/>
  <c r="Q619" i="1"/>
  <c r="R619" i="1"/>
  <c r="GK619" i="1" s="1"/>
  <c r="AD619" i="1"/>
  <c r="P619" i="1"/>
  <c r="CP619" i="1" s="1"/>
  <c r="O619" i="1" s="1"/>
  <c r="AB619" i="1"/>
  <c r="Q618" i="1"/>
  <c r="R618" i="1"/>
  <c r="GK618" i="1" s="1"/>
  <c r="AD618" i="1"/>
  <c r="P618" i="1"/>
  <c r="CP618" i="1" s="1"/>
  <c r="O618" i="1" s="1"/>
  <c r="AB618" i="1"/>
  <c r="Q617" i="1"/>
  <c r="R617" i="1"/>
  <c r="GK617" i="1" s="1"/>
  <c r="AD617" i="1"/>
  <c r="P617" i="1"/>
  <c r="CP617" i="1" s="1"/>
  <c r="O617" i="1" s="1"/>
  <c r="AB617" i="1"/>
  <c r="Q616" i="1"/>
  <c r="R616" i="1"/>
  <c r="GK616" i="1" s="1"/>
  <c r="AD616" i="1"/>
  <c r="P616" i="1"/>
  <c r="CP616" i="1" s="1"/>
  <c r="O616" i="1" s="1"/>
  <c r="AB616" i="1"/>
  <c r="Q615" i="1"/>
  <c r="R615" i="1"/>
  <c r="GK615" i="1" s="1"/>
  <c r="AD615" i="1"/>
  <c r="P615" i="1"/>
  <c r="CP615" i="1" s="1"/>
  <c r="O615" i="1" s="1"/>
  <c r="AB615" i="1"/>
  <c r="Q614" i="1"/>
  <c r="R614" i="1"/>
  <c r="GK614" i="1" s="1"/>
  <c r="AD614" i="1"/>
  <c r="P614" i="1"/>
  <c r="CP614" i="1" s="1"/>
  <c r="O614" i="1" s="1"/>
  <c r="AB614" i="1"/>
  <c r="Q613" i="1"/>
  <c r="R613" i="1"/>
  <c r="GK613" i="1" s="1"/>
  <c r="AD613" i="1"/>
  <c r="P613" i="1"/>
  <c r="CP613" i="1" s="1"/>
  <c r="O613" i="1" s="1"/>
  <c r="AB613" i="1"/>
  <c r="Q612" i="1"/>
  <c r="R612" i="1"/>
  <c r="GK612" i="1" s="1"/>
  <c r="AD612" i="1"/>
  <c r="P612" i="1"/>
  <c r="CP612" i="1" s="1"/>
  <c r="O612" i="1" s="1"/>
  <c r="AB612" i="1"/>
  <c r="Q611" i="1"/>
  <c r="R611" i="1"/>
  <c r="GK611" i="1" s="1"/>
  <c r="AD611" i="1"/>
  <c r="P611" i="1"/>
  <c r="CP611" i="1" s="1"/>
  <c r="O611" i="1" s="1"/>
  <c r="AB611" i="1"/>
  <c r="Q610" i="1"/>
  <c r="R610" i="1"/>
  <c r="GK610" i="1" s="1"/>
  <c r="AD610" i="1"/>
  <c r="P610" i="1"/>
  <c r="CP610" i="1" s="1"/>
  <c r="O610" i="1" s="1"/>
  <c r="AB610" i="1"/>
  <c r="Q609" i="1"/>
  <c r="R609" i="1"/>
  <c r="GK609" i="1" s="1"/>
  <c r="AD609" i="1"/>
  <c r="P609" i="1"/>
  <c r="CP609" i="1" s="1"/>
  <c r="O609" i="1" s="1"/>
  <c r="AB609" i="1"/>
  <c r="Q608" i="1"/>
  <c r="R608" i="1"/>
  <c r="GK608" i="1" s="1"/>
  <c r="AD608" i="1"/>
  <c r="P608" i="1"/>
  <c r="CP608" i="1" s="1"/>
  <c r="O608" i="1" s="1"/>
  <c r="AB608" i="1"/>
  <c r="Q607" i="1"/>
  <c r="R607" i="1"/>
  <c r="GK607" i="1" s="1"/>
  <c r="AD607" i="1"/>
  <c r="P607" i="1"/>
  <c r="CP607" i="1" s="1"/>
  <c r="O607" i="1" s="1"/>
  <c r="AB607" i="1"/>
  <c r="Q606" i="1"/>
  <c r="R606" i="1"/>
  <c r="GK606" i="1" s="1"/>
  <c r="AD606" i="1"/>
  <c r="P606" i="1"/>
  <c r="CP606" i="1" s="1"/>
  <c r="O606" i="1" s="1"/>
  <c r="AB606" i="1"/>
  <c r="Q605" i="1"/>
  <c r="R605" i="1"/>
  <c r="GK605" i="1" s="1"/>
  <c r="AD605" i="1"/>
  <c r="P605" i="1"/>
  <c r="CP605" i="1" s="1"/>
  <c r="O605" i="1" s="1"/>
  <c r="AB605" i="1"/>
  <c r="Q604" i="1"/>
  <c r="R604" i="1"/>
  <c r="GK604" i="1" s="1"/>
  <c r="AD604" i="1"/>
  <c r="P604" i="1"/>
  <c r="CP604" i="1" s="1"/>
  <c r="O604" i="1" s="1"/>
  <c r="AB604" i="1"/>
  <c r="Q603" i="1"/>
  <c r="R603" i="1"/>
  <c r="GK603" i="1" s="1"/>
  <c r="AD603" i="1"/>
  <c r="P603" i="1"/>
  <c r="CP603" i="1" s="1"/>
  <c r="O603" i="1" s="1"/>
  <c r="AB603" i="1"/>
  <c r="Q602" i="1"/>
  <c r="R602" i="1"/>
  <c r="GK602" i="1" s="1"/>
  <c r="AD602" i="1"/>
  <c r="P602" i="1"/>
  <c r="CP602" i="1" s="1"/>
  <c r="O602" i="1" s="1"/>
  <c r="AB602" i="1"/>
  <c r="Q601" i="1"/>
  <c r="AD623" i="1" s="1"/>
  <c r="R601" i="1"/>
  <c r="AD601" i="1"/>
  <c r="P601" i="1"/>
  <c r="AB601" i="1"/>
  <c r="CM552" i="1"/>
  <c r="BD567" i="1"/>
  <c r="CL552" i="1"/>
  <c r="BC567" i="1"/>
  <c r="CK552" i="1"/>
  <c r="BB567" i="1"/>
  <c r="CJ552" i="1"/>
  <c r="BA567" i="1"/>
  <c r="CI552" i="1"/>
  <c r="AZ567" i="1"/>
  <c r="CG552" i="1"/>
  <c r="AX567" i="1"/>
  <c r="CD552" i="1"/>
  <c r="AU567" i="1"/>
  <c r="CC552" i="1"/>
  <c r="AT567" i="1"/>
  <c r="BZ552" i="1"/>
  <c r="AQ567" i="1"/>
  <c r="BY552" i="1"/>
  <c r="AP567" i="1"/>
  <c r="BX552" i="1"/>
  <c r="AO567" i="1"/>
  <c r="AL552" i="1"/>
  <c r="Y567" i="1"/>
  <c r="AK552" i="1"/>
  <c r="X567" i="1"/>
  <c r="AJ552" i="1"/>
  <c r="W567" i="1"/>
  <c r="AI552" i="1"/>
  <c r="V567" i="1"/>
  <c r="AH552" i="1"/>
  <c r="U567" i="1"/>
  <c r="AG552" i="1"/>
  <c r="T567" i="1"/>
  <c r="AF552" i="1"/>
  <c r="S567" i="1"/>
  <c r="Q565" i="1"/>
  <c r="R565" i="1"/>
  <c r="GK565" i="1" s="1"/>
  <c r="AD565" i="1"/>
  <c r="P565" i="1"/>
  <c r="CP565" i="1" s="1"/>
  <c r="O565" i="1" s="1"/>
  <c r="AB565" i="1"/>
  <c r="Q564" i="1"/>
  <c r="R564" i="1"/>
  <c r="GK564" i="1" s="1"/>
  <c r="AD564" i="1"/>
  <c r="P564" i="1"/>
  <c r="CP564" i="1" s="1"/>
  <c r="O564" i="1" s="1"/>
  <c r="AB564" i="1"/>
  <c r="Q563" i="1"/>
  <c r="R563" i="1"/>
  <c r="GK563" i="1" s="1"/>
  <c r="AD563" i="1"/>
  <c r="P563" i="1"/>
  <c r="CP563" i="1" s="1"/>
  <c r="O563" i="1" s="1"/>
  <c r="AB563" i="1"/>
  <c r="Q562" i="1"/>
  <c r="R562" i="1"/>
  <c r="GK562" i="1" s="1"/>
  <c r="AD562" i="1"/>
  <c r="P562" i="1"/>
  <c r="CP562" i="1" s="1"/>
  <c r="O562" i="1" s="1"/>
  <c r="AB562" i="1"/>
  <c r="Q561" i="1"/>
  <c r="R561" i="1"/>
  <c r="GK561" i="1" s="1"/>
  <c r="AD561" i="1"/>
  <c r="P561" i="1"/>
  <c r="CP561" i="1" s="1"/>
  <c r="O561" i="1" s="1"/>
  <c r="AB561" i="1"/>
  <c r="Q560" i="1"/>
  <c r="R560" i="1"/>
  <c r="GK560" i="1" s="1"/>
  <c r="AD560" i="1"/>
  <c r="P560" i="1"/>
  <c r="CP560" i="1" s="1"/>
  <c r="O560" i="1" s="1"/>
  <c r="AB560" i="1"/>
  <c r="Q559" i="1"/>
  <c r="R559" i="1"/>
  <c r="GK559" i="1" s="1"/>
  <c r="AD559" i="1"/>
  <c r="P559" i="1"/>
  <c r="CP559" i="1" s="1"/>
  <c r="O559" i="1" s="1"/>
  <c r="AB559" i="1"/>
  <c r="Q558" i="1"/>
  <c r="R558" i="1"/>
  <c r="GK558" i="1" s="1"/>
  <c r="AD558" i="1"/>
  <c r="P558" i="1"/>
  <c r="CP558" i="1" s="1"/>
  <c r="O558" i="1" s="1"/>
  <c r="AB558" i="1"/>
  <c r="Q557" i="1"/>
  <c r="R557" i="1"/>
  <c r="GK557" i="1" s="1"/>
  <c r="AD557" i="1"/>
  <c r="P557" i="1"/>
  <c r="CP557" i="1" s="1"/>
  <c r="O557" i="1" s="1"/>
  <c r="AB557" i="1"/>
  <c r="Q556" i="1"/>
  <c r="R556" i="1"/>
  <c r="GK556" i="1" s="1"/>
  <c r="AD556" i="1"/>
  <c r="P556" i="1"/>
  <c r="CP556" i="1" s="1"/>
  <c r="O556" i="1" s="1"/>
  <c r="AB556" i="1"/>
  <c r="Q555" i="1"/>
  <c r="R555" i="1"/>
  <c r="GK555" i="1" s="1"/>
  <c r="AD555" i="1"/>
  <c r="P555" i="1"/>
  <c r="CP555" i="1" s="1"/>
  <c r="O555" i="1" s="1"/>
  <c r="AB555" i="1"/>
  <c r="Q554" i="1"/>
  <c r="AD567" i="1" s="1"/>
  <c r="R554" i="1"/>
  <c r="AD554" i="1"/>
  <c r="P554" i="1"/>
  <c r="AB554" i="1"/>
  <c r="CM503" i="1"/>
  <c r="BD520" i="1"/>
  <c r="CL503" i="1"/>
  <c r="BC520" i="1"/>
  <c r="CK503" i="1"/>
  <c r="BB520" i="1"/>
  <c r="CJ503" i="1"/>
  <c r="BA520" i="1"/>
  <c r="CI503" i="1"/>
  <c r="AZ520" i="1"/>
  <c r="CG503" i="1"/>
  <c r="AX520" i="1"/>
  <c r="CD503" i="1"/>
  <c r="AU520" i="1"/>
  <c r="BZ503" i="1"/>
  <c r="AQ520" i="1"/>
  <c r="BY503" i="1"/>
  <c r="AP520" i="1"/>
  <c r="BX503" i="1"/>
  <c r="AO520" i="1"/>
  <c r="AL503" i="1"/>
  <c r="Y520" i="1"/>
  <c r="AK503" i="1"/>
  <c r="X520" i="1"/>
  <c r="AJ503" i="1"/>
  <c r="W520" i="1"/>
  <c r="AI503" i="1"/>
  <c r="V520" i="1"/>
  <c r="AH503" i="1"/>
  <c r="U520" i="1"/>
  <c r="AG503" i="1"/>
  <c r="T520" i="1"/>
  <c r="AF503" i="1"/>
  <c r="S520" i="1"/>
  <c r="Q518" i="1"/>
  <c r="R518" i="1"/>
  <c r="GK518" i="1" s="1"/>
  <c r="AD518" i="1"/>
  <c r="P518" i="1"/>
  <c r="CP518" i="1" s="1"/>
  <c r="O518" i="1" s="1"/>
  <c r="AB518" i="1"/>
  <c r="Q517" i="1"/>
  <c r="R517" i="1"/>
  <c r="GK517" i="1" s="1"/>
  <c r="AD517" i="1"/>
  <c r="P517" i="1"/>
  <c r="CP517" i="1" s="1"/>
  <c r="O517" i="1" s="1"/>
  <c r="AB517" i="1"/>
  <c r="Q516" i="1"/>
  <c r="R516" i="1"/>
  <c r="GK516" i="1" s="1"/>
  <c r="AD516" i="1"/>
  <c r="P516" i="1"/>
  <c r="CP516" i="1" s="1"/>
  <c r="O516" i="1" s="1"/>
  <c r="AB516" i="1"/>
  <c r="Q515" i="1"/>
  <c r="R515" i="1"/>
  <c r="GK515" i="1" s="1"/>
  <c r="AD515" i="1"/>
  <c r="P515" i="1"/>
  <c r="CP515" i="1" s="1"/>
  <c r="O515" i="1" s="1"/>
  <c r="AB515" i="1"/>
  <c r="Q514" i="1"/>
  <c r="R514" i="1"/>
  <c r="GK514" i="1" s="1"/>
  <c r="AD514" i="1"/>
  <c r="P514" i="1"/>
  <c r="CP514" i="1" s="1"/>
  <c r="O514" i="1" s="1"/>
  <c r="AB514" i="1"/>
  <c r="Q513" i="1"/>
  <c r="R513" i="1"/>
  <c r="GK513" i="1" s="1"/>
  <c r="AD513" i="1"/>
  <c r="P513" i="1"/>
  <c r="CP513" i="1" s="1"/>
  <c r="O513" i="1" s="1"/>
  <c r="AB513" i="1"/>
  <c r="Q512" i="1"/>
  <c r="R512" i="1"/>
  <c r="GK512" i="1" s="1"/>
  <c r="AD512" i="1"/>
  <c r="P512" i="1"/>
  <c r="CP512" i="1" s="1"/>
  <c r="O512" i="1" s="1"/>
  <c r="AB512" i="1"/>
  <c r="Q511" i="1"/>
  <c r="R511" i="1"/>
  <c r="GK511" i="1" s="1"/>
  <c r="AD511" i="1"/>
  <c r="P511" i="1"/>
  <c r="CP511" i="1" s="1"/>
  <c r="O511" i="1" s="1"/>
  <c r="AB511" i="1"/>
  <c r="Q510" i="1"/>
  <c r="R510" i="1"/>
  <c r="GK510" i="1" s="1"/>
  <c r="AD510" i="1"/>
  <c r="P510" i="1"/>
  <c r="CP510" i="1" s="1"/>
  <c r="O510" i="1" s="1"/>
  <c r="AB510" i="1"/>
  <c r="Q509" i="1"/>
  <c r="R509" i="1"/>
  <c r="GK509" i="1" s="1"/>
  <c r="AD509" i="1"/>
  <c r="P509" i="1"/>
  <c r="CP509" i="1" s="1"/>
  <c r="O509" i="1" s="1"/>
  <c r="AB509" i="1"/>
  <c r="Q508" i="1"/>
  <c r="R508" i="1"/>
  <c r="GK508" i="1" s="1"/>
  <c r="AD508" i="1"/>
  <c r="P508" i="1"/>
  <c r="CP508" i="1" s="1"/>
  <c r="O508" i="1" s="1"/>
  <c r="AB508" i="1"/>
  <c r="Q507" i="1"/>
  <c r="R507" i="1"/>
  <c r="GK507" i="1" s="1"/>
  <c r="AD507" i="1"/>
  <c r="P507" i="1"/>
  <c r="CP507" i="1" s="1"/>
  <c r="O507" i="1" s="1"/>
  <c r="AB507" i="1"/>
  <c r="Q506" i="1"/>
  <c r="R506" i="1"/>
  <c r="GK506" i="1" s="1"/>
  <c r="AD506" i="1"/>
  <c r="P506" i="1"/>
  <c r="CP506" i="1" s="1"/>
  <c r="O506" i="1" s="1"/>
  <c r="AB506" i="1"/>
  <c r="Q505" i="1"/>
  <c r="AD520" i="1" s="1"/>
  <c r="R505" i="1"/>
  <c r="AD505" i="1"/>
  <c r="P505" i="1"/>
  <c r="AB505" i="1"/>
  <c r="CM451" i="1"/>
  <c r="BD471" i="1"/>
  <c r="CL451" i="1"/>
  <c r="BC471" i="1"/>
  <c r="CK451" i="1"/>
  <c r="BB471" i="1"/>
  <c r="CJ451" i="1"/>
  <c r="BA471" i="1"/>
  <c r="CI451" i="1"/>
  <c r="AZ471" i="1"/>
  <c r="CG451" i="1"/>
  <c r="AX471" i="1"/>
  <c r="CD451" i="1"/>
  <c r="AU471" i="1"/>
  <c r="CB451" i="1"/>
  <c r="AS471" i="1"/>
  <c r="BZ451" i="1"/>
  <c r="AQ471" i="1"/>
  <c r="BY451" i="1"/>
  <c r="AP471" i="1"/>
  <c r="BX451" i="1"/>
  <c r="AO471" i="1"/>
  <c r="AL451" i="1"/>
  <c r="Y471" i="1"/>
  <c r="AK451" i="1"/>
  <c r="X471" i="1"/>
  <c r="AJ451" i="1"/>
  <c r="W471" i="1"/>
  <c r="AI451" i="1"/>
  <c r="V471" i="1"/>
  <c r="AH451" i="1"/>
  <c r="U471" i="1"/>
  <c r="AG451" i="1"/>
  <c r="T471" i="1"/>
  <c r="AF451" i="1"/>
  <c r="S471" i="1"/>
  <c r="Q469" i="1"/>
  <c r="R469" i="1"/>
  <c r="GK469" i="1" s="1"/>
  <c r="AD469" i="1"/>
  <c r="P469" i="1"/>
  <c r="CP469" i="1" s="1"/>
  <c r="O469" i="1" s="1"/>
  <c r="AB469" i="1"/>
  <c r="Q468" i="1"/>
  <c r="R468" i="1"/>
  <c r="GK468" i="1" s="1"/>
  <c r="AD468" i="1"/>
  <c r="P468" i="1"/>
  <c r="CP468" i="1" s="1"/>
  <c r="O468" i="1" s="1"/>
  <c r="AB468" i="1"/>
  <c r="Q467" i="1"/>
  <c r="R467" i="1"/>
  <c r="GK467" i="1" s="1"/>
  <c r="AD467" i="1"/>
  <c r="P467" i="1"/>
  <c r="CP467" i="1" s="1"/>
  <c r="O467" i="1" s="1"/>
  <c r="AB467" i="1"/>
  <c r="DF168" i="3"/>
  <c r="DG168" i="3"/>
  <c r="DH168" i="3"/>
  <c r="DI168" i="3"/>
  <c r="DJ168" i="3" s="1"/>
  <c r="Q466" i="1"/>
  <c r="R466" i="1"/>
  <c r="GK466" i="1" s="1"/>
  <c r="AD466" i="1"/>
  <c r="P466" i="1"/>
  <c r="CP466" i="1" s="1"/>
  <c r="O466" i="1" s="1"/>
  <c r="AB466" i="1"/>
  <c r="DF167" i="3"/>
  <c r="DG167" i="3"/>
  <c r="DH167" i="3"/>
  <c r="DI167" i="3"/>
  <c r="DJ167" i="3" s="1"/>
  <c r="Q465" i="1"/>
  <c r="R465" i="1"/>
  <c r="GK465" i="1" s="1"/>
  <c r="AD465" i="1"/>
  <c r="P465" i="1"/>
  <c r="CP465" i="1" s="1"/>
  <c r="O465" i="1" s="1"/>
  <c r="AB465" i="1"/>
  <c r="DF166" i="3"/>
  <c r="DG166" i="3"/>
  <c r="DH166" i="3"/>
  <c r="DI166" i="3"/>
  <c r="DJ166" i="3" s="1"/>
  <c r="Q464" i="1"/>
  <c r="R464" i="1"/>
  <c r="GK464" i="1" s="1"/>
  <c r="AD464" i="1"/>
  <c r="P464" i="1"/>
  <c r="CP464" i="1" s="1"/>
  <c r="O464" i="1" s="1"/>
  <c r="AB464" i="1"/>
  <c r="Q463" i="1"/>
  <c r="R463" i="1"/>
  <c r="GK463" i="1" s="1"/>
  <c r="AD463" i="1"/>
  <c r="P463" i="1"/>
  <c r="CP463" i="1" s="1"/>
  <c r="O463" i="1" s="1"/>
  <c r="AB463" i="1"/>
  <c r="DF164" i="3"/>
  <c r="DG164" i="3"/>
  <c r="DH164" i="3"/>
  <c r="DI164" i="3"/>
  <c r="DJ164" i="3" s="1"/>
  <c r="Q462" i="1"/>
  <c r="R462" i="1"/>
  <c r="GK462" i="1" s="1"/>
  <c r="AD462" i="1"/>
  <c r="P462" i="1"/>
  <c r="CP462" i="1" s="1"/>
  <c r="O462" i="1" s="1"/>
  <c r="AB462" i="1"/>
  <c r="DF163" i="3"/>
  <c r="DG163" i="3"/>
  <c r="DH163" i="3"/>
  <c r="DI163" i="3"/>
  <c r="DJ163" i="3" s="1"/>
  <c r="Q461" i="1"/>
  <c r="R461" i="1"/>
  <c r="GK461" i="1" s="1"/>
  <c r="AD461" i="1"/>
  <c r="P461" i="1"/>
  <c r="CP461" i="1" s="1"/>
  <c r="O461" i="1" s="1"/>
  <c r="AB461" i="1"/>
  <c r="DF162" i="3"/>
  <c r="DG162" i="3"/>
  <c r="DH162" i="3"/>
  <c r="DI162" i="3"/>
  <c r="DJ162" i="3" s="1"/>
  <c r="Q460" i="1"/>
  <c r="R460" i="1"/>
  <c r="GK460" i="1" s="1"/>
  <c r="AD460" i="1"/>
  <c r="P460" i="1"/>
  <c r="CP460" i="1" s="1"/>
  <c r="O460" i="1" s="1"/>
  <c r="AB460" i="1"/>
  <c r="DF161" i="3"/>
  <c r="DG161" i="3"/>
  <c r="DH161" i="3"/>
  <c r="DI161" i="3"/>
  <c r="DJ161" i="3" s="1"/>
  <c r="Q459" i="1"/>
  <c r="R459" i="1"/>
  <c r="GK459" i="1" s="1"/>
  <c r="AD459" i="1"/>
  <c r="P459" i="1"/>
  <c r="CP459" i="1" s="1"/>
  <c r="O459" i="1" s="1"/>
  <c r="AB459" i="1"/>
  <c r="Q458" i="1"/>
  <c r="R458" i="1"/>
  <c r="GK458" i="1" s="1"/>
  <c r="AD458" i="1"/>
  <c r="P458" i="1"/>
  <c r="CP458" i="1" s="1"/>
  <c r="O458" i="1" s="1"/>
  <c r="AB458" i="1"/>
  <c r="DF159" i="3"/>
  <c r="DG159" i="3"/>
  <c r="DH159" i="3"/>
  <c r="DI159" i="3"/>
  <c r="DJ159" i="3" s="1"/>
  <c r="Q457" i="1"/>
  <c r="R457" i="1"/>
  <c r="GK457" i="1" s="1"/>
  <c r="AD457" i="1"/>
  <c r="P457" i="1"/>
  <c r="CP457" i="1" s="1"/>
  <c r="O457" i="1" s="1"/>
  <c r="AB457" i="1"/>
  <c r="Q456" i="1"/>
  <c r="R456" i="1"/>
  <c r="GK456" i="1" s="1"/>
  <c r="AD456" i="1"/>
  <c r="P456" i="1"/>
  <c r="CP456" i="1" s="1"/>
  <c r="O456" i="1" s="1"/>
  <c r="AB456" i="1"/>
  <c r="Q455" i="1"/>
  <c r="R455" i="1"/>
  <c r="GK455" i="1" s="1"/>
  <c r="AD455" i="1"/>
  <c r="P455" i="1"/>
  <c r="CP455" i="1" s="1"/>
  <c r="O455" i="1" s="1"/>
  <c r="AB455" i="1"/>
  <c r="Q454" i="1"/>
  <c r="R454" i="1"/>
  <c r="GK454" i="1" s="1"/>
  <c r="AD454" i="1"/>
  <c r="P454" i="1"/>
  <c r="CP454" i="1" s="1"/>
  <c r="O454" i="1" s="1"/>
  <c r="AB454" i="1"/>
  <c r="Q453" i="1"/>
  <c r="AD471" i="1" s="1"/>
  <c r="R453" i="1"/>
  <c r="AD453" i="1"/>
  <c r="P453" i="1"/>
  <c r="AB453" i="1"/>
  <c r="CM405" i="1"/>
  <c r="BD419" i="1"/>
  <c r="CL405" i="1"/>
  <c r="BC419" i="1"/>
  <c r="CK405" i="1"/>
  <c r="BB419" i="1"/>
  <c r="CJ405" i="1"/>
  <c r="BA419" i="1"/>
  <c r="CI405" i="1"/>
  <c r="AZ419" i="1"/>
  <c r="CG405" i="1"/>
  <c r="AX419" i="1"/>
  <c r="CD405" i="1"/>
  <c r="AU419" i="1"/>
  <c r="CB405" i="1"/>
  <c r="AS419" i="1"/>
  <c r="BZ405" i="1"/>
  <c r="AQ419" i="1"/>
  <c r="BY405" i="1"/>
  <c r="AP419" i="1"/>
  <c r="BX405" i="1"/>
  <c r="AO419" i="1"/>
  <c r="AL405" i="1"/>
  <c r="Y419" i="1"/>
  <c r="AK405" i="1"/>
  <c r="X419" i="1"/>
  <c r="AJ405" i="1"/>
  <c r="W419" i="1"/>
  <c r="AI405" i="1"/>
  <c r="V419" i="1"/>
  <c r="AH405" i="1"/>
  <c r="U419" i="1"/>
  <c r="AG405" i="1"/>
  <c r="T419" i="1"/>
  <c r="AF405" i="1"/>
  <c r="S419" i="1"/>
  <c r="Q417" i="1"/>
  <c r="R417" i="1"/>
  <c r="GK417" i="1" s="1"/>
  <c r="AD417" i="1"/>
  <c r="P417" i="1"/>
  <c r="CP417" i="1" s="1"/>
  <c r="O417" i="1" s="1"/>
  <c r="AB417" i="1"/>
  <c r="Q416" i="1"/>
  <c r="R416" i="1"/>
  <c r="GK416" i="1" s="1"/>
  <c r="AD416" i="1"/>
  <c r="P416" i="1"/>
  <c r="CP416" i="1" s="1"/>
  <c r="O416" i="1" s="1"/>
  <c r="AB416" i="1"/>
  <c r="DF152" i="3"/>
  <c r="DG152" i="3"/>
  <c r="DH152" i="3"/>
  <c r="DI152" i="3"/>
  <c r="DJ152" i="3" s="1"/>
  <c r="Q415" i="1"/>
  <c r="R415" i="1"/>
  <c r="GK415" i="1" s="1"/>
  <c r="AD415" i="1"/>
  <c r="P415" i="1"/>
  <c r="CP415" i="1" s="1"/>
  <c r="O415" i="1" s="1"/>
  <c r="AB415" i="1"/>
  <c r="DF151" i="3"/>
  <c r="DG151" i="3"/>
  <c r="DH151" i="3"/>
  <c r="DI151" i="3"/>
  <c r="DJ151" i="3" s="1"/>
  <c r="Q414" i="1"/>
  <c r="R414" i="1"/>
  <c r="GK414" i="1" s="1"/>
  <c r="AD414" i="1"/>
  <c r="P414" i="1"/>
  <c r="CP414" i="1" s="1"/>
  <c r="O414" i="1" s="1"/>
  <c r="AB414" i="1"/>
  <c r="DF150" i="3"/>
  <c r="DG150" i="3"/>
  <c r="DH150" i="3"/>
  <c r="DI150" i="3"/>
  <c r="DJ150" i="3" s="1"/>
  <c r="Q413" i="1"/>
  <c r="R413" i="1"/>
  <c r="GK413" i="1" s="1"/>
  <c r="AD413" i="1"/>
  <c r="P413" i="1"/>
  <c r="CP413" i="1" s="1"/>
  <c r="O413" i="1" s="1"/>
  <c r="AB413" i="1"/>
  <c r="DF149" i="3"/>
  <c r="DG149" i="3"/>
  <c r="DH149" i="3"/>
  <c r="DI149" i="3"/>
  <c r="DJ149" i="3" s="1"/>
  <c r="Q412" i="1"/>
  <c r="R412" i="1"/>
  <c r="GK412" i="1" s="1"/>
  <c r="AD412" i="1"/>
  <c r="P412" i="1"/>
  <c r="CP412" i="1" s="1"/>
  <c r="O412" i="1" s="1"/>
  <c r="AB412" i="1"/>
  <c r="Q411" i="1"/>
  <c r="R411" i="1"/>
  <c r="GK411" i="1" s="1"/>
  <c r="AD411" i="1"/>
  <c r="P411" i="1"/>
  <c r="CP411" i="1" s="1"/>
  <c r="O411" i="1" s="1"/>
  <c r="AB411" i="1"/>
  <c r="DF147" i="3"/>
  <c r="DG147" i="3"/>
  <c r="DH147" i="3"/>
  <c r="DI147" i="3"/>
  <c r="DJ147" i="3" s="1"/>
  <c r="Q410" i="1"/>
  <c r="R410" i="1"/>
  <c r="GK410" i="1" s="1"/>
  <c r="AD410" i="1"/>
  <c r="P410" i="1"/>
  <c r="CP410" i="1" s="1"/>
  <c r="O410" i="1" s="1"/>
  <c r="AB410" i="1"/>
  <c r="Q409" i="1"/>
  <c r="R409" i="1"/>
  <c r="GK409" i="1" s="1"/>
  <c r="AD409" i="1"/>
  <c r="P409" i="1"/>
  <c r="CP409" i="1" s="1"/>
  <c r="O409" i="1" s="1"/>
  <c r="AB409" i="1"/>
  <c r="Q408" i="1"/>
  <c r="R408" i="1"/>
  <c r="GK408" i="1" s="1"/>
  <c r="AD408" i="1"/>
  <c r="P408" i="1"/>
  <c r="CP408" i="1" s="1"/>
  <c r="O408" i="1" s="1"/>
  <c r="AB408" i="1"/>
  <c r="Q407" i="1"/>
  <c r="AD419" i="1" s="1"/>
  <c r="R407" i="1"/>
  <c r="AD407" i="1"/>
  <c r="P407" i="1"/>
  <c r="AB407" i="1"/>
  <c r="CM356" i="1"/>
  <c r="BD373" i="1"/>
  <c r="CL356" i="1"/>
  <c r="BC373" i="1"/>
  <c r="CK356" i="1"/>
  <c r="BB373" i="1"/>
  <c r="CJ356" i="1"/>
  <c r="BA373" i="1"/>
  <c r="CI356" i="1"/>
  <c r="AZ373" i="1"/>
  <c r="CG356" i="1"/>
  <c r="AX373" i="1"/>
  <c r="CD356" i="1"/>
  <c r="AU373" i="1"/>
  <c r="CC356" i="1"/>
  <c r="AT373" i="1"/>
  <c r="BZ356" i="1"/>
  <c r="AQ373" i="1"/>
  <c r="BY356" i="1"/>
  <c r="AP373" i="1"/>
  <c r="BX356" i="1"/>
  <c r="AO373" i="1"/>
  <c r="AL356" i="1"/>
  <c r="Y373" i="1"/>
  <c r="AK356" i="1"/>
  <c r="X373" i="1"/>
  <c r="AJ356" i="1"/>
  <c r="W373" i="1"/>
  <c r="AI356" i="1"/>
  <c r="V373" i="1"/>
  <c r="AH356" i="1"/>
  <c r="U373" i="1"/>
  <c r="AG356" i="1"/>
  <c r="T373" i="1"/>
  <c r="AF356" i="1"/>
  <c r="S373" i="1"/>
  <c r="Q371" i="1"/>
  <c r="R371" i="1"/>
  <c r="GK371" i="1" s="1"/>
  <c r="AD371" i="1"/>
  <c r="P371" i="1"/>
  <c r="CP371" i="1" s="1"/>
  <c r="O371" i="1" s="1"/>
  <c r="AB371" i="1"/>
  <c r="CX138" i="3"/>
  <c r="CX139" i="3"/>
  <c r="CX140" i="3"/>
  <c r="CX141" i="3"/>
  <c r="CX142" i="3"/>
  <c r="Q370" i="1"/>
  <c r="R370" i="1"/>
  <c r="GK370" i="1" s="1"/>
  <c r="AD370" i="1"/>
  <c r="P370" i="1"/>
  <c r="CP370" i="1" s="1"/>
  <c r="O370" i="1" s="1"/>
  <c r="AB370" i="1"/>
  <c r="Q369" i="1"/>
  <c r="R369" i="1"/>
  <c r="GK369" i="1" s="1"/>
  <c r="AD369" i="1"/>
  <c r="P369" i="1"/>
  <c r="CP369" i="1" s="1"/>
  <c r="O369" i="1" s="1"/>
  <c r="AB369" i="1"/>
  <c r="CX133" i="3"/>
  <c r="CX134" i="3"/>
  <c r="CX135" i="3"/>
  <c r="CX136" i="3"/>
  <c r="CX137" i="3"/>
  <c r="Q368" i="1"/>
  <c r="R368" i="1"/>
  <c r="GK368" i="1" s="1"/>
  <c r="AD368" i="1"/>
  <c r="P368" i="1"/>
  <c r="CP368" i="1" s="1"/>
  <c r="O368" i="1" s="1"/>
  <c r="AB368" i="1"/>
  <c r="CX126" i="3"/>
  <c r="CX127" i="3"/>
  <c r="CX128" i="3"/>
  <c r="CX129" i="3"/>
  <c r="CX130" i="3"/>
  <c r="CX131" i="3"/>
  <c r="CX132" i="3"/>
  <c r="Q367" i="1"/>
  <c r="R367" i="1"/>
  <c r="GK367" i="1" s="1"/>
  <c r="AD367" i="1"/>
  <c r="P367" i="1"/>
  <c r="CP367" i="1" s="1"/>
  <c r="O367" i="1" s="1"/>
  <c r="AB367" i="1"/>
  <c r="CX120" i="3"/>
  <c r="CX121" i="3"/>
  <c r="CX122" i="3"/>
  <c r="CX123" i="3"/>
  <c r="CX124" i="3"/>
  <c r="CX125" i="3"/>
  <c r="Q366" i="1"/>
  <c r="R366" i="1"/>
  <c r="GK366" i="1" s="1"/>
  <c r="AD366" i="1"/>
  <c r="P366" i="1"/>
  <c r="CP366" i="1" s="1"/>
  <c r="O366" i="1" s="1"/>
  <c r="AB366" i="1"/>
  <c r="Q365" i="1"/>
  <c r="R365" i="1"/>
  <c r="GK365" i="1" s="1"/>
  <c r="AD365" i="1"/>
  <c r="P365" i="1"/>
  <c r="CP365" i="1" s="1"/>
  <c r="O365" i="1" s="1"/>
  <c r="AB365" i="1"/>
  <c r="Q364" i="1"/>
  <c r="R364" i="1"/>
  <c r="GK364" i="1" s="1"/>
  <c r="AD364" i="1"/>
  <c r="P364" i="1"/>
  <c r="CP364" i="1" s="1"/>
  <c r="O364" i="1" s="1"/>
  <c r="AB364" i="1"/>
  <c r="CX111" i="3"/>
  <c r="CX112" i="3"/>
  <c r="CX113" i="3"/>
  <c r="CX114" i="3"/>
  <c r="CX115" i="3"/>
  <c r="CX116" i="3"/>
  <c r="CX117" i="3"/>
  <c r="CX118" i="3"/>
  <c r="CX119" i="3"/>
  <c r="Q363" i="1"/>
  <c r="R363" i="1"/>
  <c r="GK363" i="1" s="1"/>
  <c r="AD363" i="1"/>
  <c r="P363" i="1"/>
  <c r="CP363" i="1" s="1"/>
  <c r="O363" i="1" s="1"/>
  <c r="AB363" i="1"/>
  <c r="Q362" i="1"/>
  <c r="R362" i="1"/>
  <c r="GK362" i="1" s="1"/>
  <c r="AD362" i="1"/>
  <c r="P362" i="1"/>
  <c r="CP362" i="1" s="1"/>
  <c r="O362" i="1" s="1"/>
  <c r="AB362" i="1"/>
  <c r="Q361" i="1"/>
  <c r="R361" i="1"/>
  <c r="GK361" i="1" s="1"/>
  <c r="AD361" i="1"/>
  <c r="P361" i="1"/>
  <c r="CP361" i="1" s="1"/>
  <c r="O361" i="1" s="1"/>
  <c r="AB361" i="1"/>
  <c r="CX102" i="3"/>
  <c r="CX103" i="3"/>
  <c r="CX104" i="3"/>
  <c r="CX105" i="3"/>
  <c r="CX106" i="3"/>
  <c r="CX107" i="3"/>
  <c r="CX108" i="3"/>
  <c r="CX109" i="3"/>
  <c r="CX110" i="3"/>
  <c r="Q360" i="1"/>
  <c r="R360" i="1"/>
  <c r="GK360" i="1" s="1"/>
  <c r="AD360" i="1"/>
  <c r="P360" i="1"/>
  <c r="CP360" i="1" s="1"/>
  <c r="O360" i="1" s="1"/>
  <c r="AB360" i="1"/>
  <c r="Q359" i="1"/>
  <c r="R359" i="1"/>
  <c r="GK359" i="1" s="1"/>
  <c r="AD359" i="1"/>
  <c r="P359" i="1"/>
  <c r="CP359" i="1" s="1"/>
  <c r="O359" i="1" s="1"/>
  <c r="AB359" i="1"/>
  <c r="CX98" i="3"/>
  <c r="CX99" i="3"/>
  <c r="CX100" i="3"/>
  <c r="CX101" i="3"/>
  <c r="Q358" i="1"/>
  <c r="AD373" i="1" s="1"/>
  <c r="R358" i="1"/>
  <c r="AD358" i="1"/>
  <c r="P358" i="1"/>
  <c r="AB358" i="1"/>
  <c r="CM263" i="1"/>
  <c r="BD287" i="1"/>
  <c r="CL263" i="1"/>
  <c r="BC287" i="1"/>
  <c r="CK263" i="1"/>
  <c r="BB287" i="1"/>
  <c r="CJ263" i="1"/>
  <c r="BA287" i="1"/>
  <c r="CI263" i="1"/>
  <c r="AZ287" i="1"/>
  <c r="CG263" i="1"/>
  <c r="AX287" i="1"/>
  <c r="CC263" i="1"/>
  <c r="AT287" i="1"/>
  <c r="CB263" i="1"/>
  <c r="AS287" i="1"/>
  <c r="BZ263" i="1"/>
  <c r="AQ287" i="1"/>
  <c r="BY263" i="1"/>
  <c r="AP287" i="1"/>
  <c r="BX263" i="1"/>
  <c r="AO287" i="1"/>
  <c r="AL263" i="1"/>
  <c r="Y287" i="1"/>
  <c r="AK263" i="1"/>
  <c r="X287" i="1"/>
  <c r="AJ263" i="1"/>
  <c r="W287" i="1"/>
  <c r="AI263" i="1"/>
  <c r="V287" i="1"/>
  <c r="AH263" i="1"/>
  <c r="U287" i="1"/>
  <c r="AG263" i="1"/>
  <c r="T287" i="1"/>
  <c r="AF263" i="1"/>
  <c r="S287" i="1"/>
  <c r="Q285" i="1"/>
  <c r="R285" i="1"/>
  <c r="GK285" i="1" s="1"/>
  <c r="AD285" i="1"/>
  <c r="P285" i="1"/>
  <c r="CP285" i="1" s="1"/>
  <c r="O285" i="1" s="1"/>
  <c r="AB285" i="1"/>
  <c r="Q284" i="1"/>
  <c r="R284" i="1"/>
  <c r="GK284" i="1" s="1"/>
  <c r="AD284" i="1"/>
  <c r="P284" i="1"/>
  <c r="CP284" i="1" s="1"/>
  <c r="O284" i="1" s="1"/>
  <c r="AB284" i="1"/>
  <c r="Q283" i="1"/>
  <c r="R283" i="1"/>
  <c r="GK283" i="1" s="1"/>
  <c r="AD283" i="1"/>
  <c r="P283" i="1"/>
  <c r="CP283" i="1" s="1"/>
  <c r="O283" i="1" s="1"/>
  <c r="AB283" i="1"/>
  <c r="Q282" i="1"/>
  <c r="R282" i="1"/>
  <c r="GK282" i="1" s="1"/>
  <c r="AD282" i="1"/>
  <c r="P282" i="1"/>
  <c r="CP282" i="1" s="1"/>
  <c r="O282" i="1" s="1"/>
  <c r="AB282" i="1"/>
  <c r="Q281" i="1"/>
  <c r="R281" i="1"/>
  <c r="GK281" i="1" s="1"/>
  <c r="AD281" i="1"/>
  <c r="P281" i="1"/>
  <c r="CP281" i="1" s="1"/>
  <c r="O281" i="1" s="1"/>
  <c r="AB281" i="1"/>
  <c r="Q280" i="1"/>
  <c r="R280" i="1"/>
  <c r="GK280" i="1" s="1"/>
  <c r="AD280" i="1"/>
  <c r="P280" i="1"/>
  <c r="CP280" i="1" s="1"/>
  <c r="O280" i="1" s="1"/>
  <c r="AB280" i="1"/>
  <c r="Q279" i="1"/>
  <c r="R279" i="1"/>
  <c r="GK279" i="1" s="1"/>
  <c r="AD279" i="1"/>
  <c r="P279" i="1"/>
  <c r="CP279" i="1" s="1"/>
  <c r="O279" i="1" s="1"/>
  <c r="AB279" i="1"/>
  <c r="Q278" i="1"/>
  <c r="R278" i="1"/>
  <c r="GK278" i="1" s="1"/>
  <c r="AD278" i="1"/>
  <c r="P278" i="1"/>
  <c r="CP278" i="1" s="1"/>
  <c r="O278" i="1" s="1"/>
  <c r="AB278" i="1"/>
  <c r="Q277" i="1"/>
  <c r="R277" i="1"/>
  <c r="GK277" i="1" s="1"/>
  <c r="AD277" i="1"/>
  <c r="P277" i="1"/>
  <c r="CP277" i="1" s="1"/>
  <c r="O277" i="1" s="1"/>
  <c r="AB277" i="1"/>
  <c r="Q276" i="1"/>
  <c r="R276" i="1"/>
  <c r="GK276" i="1" s="1"/>
  <c r="AD276" i="1"/>
  <c r="P276" i="1"/>
  <c r="CP276" i="1" s="1"/>
  <c r="O276" i="1" s="1"/>
  <c r="AB276" i="1"/>
  <c r="Q275" i="1"/>
  <c r="R275" i="1"/>
  <c r="GK275" i="1" s="1"/>
  <c r="AD275" i="1"/>
  <c r="P275" i="1"/>
  <c r="CP275" i="1" s="1"/>
  <c r="O275" i="1" s="1"/>
  <c r="AB275" i="1"/>
  <c r="Q274" i="1"/>
  <c r="R274" i="1"/>
  <c r="GK274" i="1" s="1"/>
  <c r="AD274" i="1"/>
  <c r="P274" i="1"/>
  <c r="CP274" i="1" s="1"/>
  <c r="O274" i="1" s="1"/>
  <c r="AB274" i="1"/>
  <c r="Q273" i="1"/>
  <c r="R273" i="1"/>
  <c r="GK273" i="1" s="1"/>
  <c r="AD273" i="1"/>
  <c r="P273" i="1"/>
  <c r="CP273" i="1" s="1"/>
  <c r="O273" i="1" s="1"/>
  <c r="AB273" i="1"/>
  <c r="Q272" i="1"/>
  <c r="R272" i="1"/>
  <c r="GK272" i="1" s="1"/>
  <c r="AD272" i="1"/>
  <c r="P272" i="1"/>
  <c r="CP272" i="1" s="1"/>
  <c r="O272" i="1" s="1"/>
  <c r="AB272" i="1"/>
  <c r="Q271" i="1"/>
  <c r="R271" i="1"/>
  <c r="GK271" i="1" s="1"/>
  <c r="AD271" i="1"/>
  <c r="P271" i="1"/>
  <c r="CP271" i="1" s="1"/>
  <c r="O271" i="1" s="1"/>
  <c r="AB271" i="1"/>
  <c r="Q270" i="1"/>
  <c r="R270" i="1"/>
  <c r="GK270" i="1" s="1"/>
  <c r="AD270" i="1"/>
  <c r="P270" i="1"/>
  <c r="CP270" i="1" s="1"/>
  <c r="O270" i="1" s="1"/>
  <c r="AB270" i="1"/>
  <c r="Q269" i="1"/>
  <c r="R269" i="1"/>
  <c r="GK269" i="1" s="1"/>
  <c r="AD269" i="1"/>
  <c r="P269" i="1"/>
  <c r="CP269" i="1" s="1"/>
  <c r="O269" i="1" s="1"/>
  <c r="AB269" i="1"/>
  <c r="Q268" i="1"/>
  <c r="R268" i="1"/>
  <c r="GK268" i="1" s="1"/>
  <c r="AD268" i="1"/>
  <c r="P268" i="1"/>
  <c r="CP268" i="1" s="1"/>
  <c r="O268" i="1" s="1"/>
  <c r="AB268" i="1"/>
  <c r="Q267" i="1"/>
  <c r="R267" i="1"/>
  <c r="GK267" i="1" s="1"/>
  <c r="AD267" i="1"/>
  <c r="P267" i="1"/>
  <c r="CP267" i="1" s="1"/>
  <c r="O267" i="1" s="1"/>
  <c r="AB267" i="1"/>
  <c r="Q266" i="1"/>
  <c r="R266" i="1"/>
  <c r="GK266" i="1" s="1"/>
  <c r="AD266" i="1"/>
  <c r="P266" i="1"/>
  <c r="CP266" i="1" s="1"/>
  <c r="O266" i="1" s="1"/>
  <c r="AB266" i="1"/>
  <c r="Q265" i="1"/>
  <c r="AD287" i="1" s="1"/>
  <c r="R265" i="1"/>
  <c r="AD265" i="1"/>
  <c r="P265" i="1"/>
  <c r="AB265" i="1"/>
  <c r="CM222" i="1"/>
  <c r="BD231" i="1"/>
  <c r="CL222" i="1"/>
  <c r="BC231" i="1"/>
  <c r="CK222" i="1"/>
  <c r="BB231" i="1"/>
  <c r="CJ222" i="1"/>
  <c r="BA231" i="1"/>
  <c r="CI222" i="1"/>
  <c r="AZ231" i="1"/>
  <c r="CG222" i="1"/>
  <c r="AX231" i="1"/>
  <c r="CD222" i="1"/>
  <c r="AU231" i="1"/>
  <c r="CC222" i="1"/>
  <c r="AT231" i="1"/>
  <c r="BZ222" i="1"/>
  <c r="AQ231" i="1"/>
  <c r="BY222" i="1"/>
  <c r="AP231" i="1"/>
  <c r="BX222" i="1"/>
  <c r="AO231" i="1"/>
  <c r="AL222" i="1"/>
  <c r="Y231" i="1"/>
  <c r="AK222" i="1"/>
  <c r="X231" i="1"/>
  <c r="AJ222" i="1"/>
  <c r="W231" i="1"/>
  <c r="AI222" i="1"/>
  <c r="V231" i="1"/>
  <c r="AH222" i="1"/>
  <c r="U231" i="1"/>
  <c r="AG222" i="1"/>
  <c r="T231" i="1"/>
  <c r="AF222" i="1"/>
  <c r="S231" i="1"/>
  <c r="Q229" i="1"/>
  <c r="R229" i="1"/>
  <c r="GK229" i="1" s="1"/>
  <c r="AD229" i="1"/>
  <c r="P229" i="1"/>
  <c r="CP229" i="1" s="1"/>
  <c r="O229" i="1" s="1"/>
  <c r="AB229" i="1"/>
  <c r="Q228" i="1"/>
  <c r="R228" i="1"/>
  <c r="GK228" i="1" s="1"/>
  <c r="AD228" i="1"/>
  <c r="P228" i="1"/>
  <c r="CP228" i="1" s="1"/>
  <c r="O228" i="1" s="1"/>
  <c r="AB228" i="1"/>
  <c r="Q227" i="1"/>
  <c r="R227" i="1"/>
  <c r="GK227" i="1" s="1"/>
  <c r="AD227" i="1"/>
  <c r="P227" i="1"/>
  <c r="CP227" i="1" s="1"/>
  <c r="O227" i="1" s="1"/>
  <c r="AB227" i="1"/>
  <c r="Q226" i="1"/>
  <c r="R226" i="1"/>
  <c r="GK226" i="1" s="1"/>
  <c r="AD226" i="1"/>
  <c r="P226" i="1"/>
  <c r="CP226" i="1" s="1"/>
  <c r="O226" i="1" s="1"/>
  <c r="AB226" i="1"/>
  <c r="Q225" i="1"/>
  <c r="R225" i="1"/>
  <c r="GK225" i="1" s="1"/>
  <c r="AD225" i="1"/>
  <c r="P225" i="1"/>
  <c r="CP225" i="1" s="1"/>
  <c r="O225" i="1" s="1"/>
  <c r="AB225" i="1"/>
  <c r="Q224" i="1"/>
  <c r="AD231" i="1" s="1"/>
  <c r="R224" i="1"/>
  <c r="AD224" i="1"/>
  <c r="P224" i="1"/>
  <c r="AB224" i="1"/>
  <c r="CM173" i="1"/>
  <c r="BD190" i="1"/>
  <c r="CL173" i="1"/>
  <c r="BC190" i="1"/>
  <c r="CK173" i="1"/>
  <c r="BB190" i="1"/>
  <c r="CJ173" i="1"/>
  <c r="BA190" i="1"/>
  <c r="CI173" i="1"/>
  <c r="AZ190" i="1"/>
  <c r="CG173" i="1"/>
  <c r="AX190" i="1"/>
  <c r="CD173" i="1"/>
  <c r="AU190" i="1"/>
  <c r="BZ173" i="1"/>
  <c r="AQ190" i="1"/>
  <c r="BY173" i="1"/>
  <c r="AP190" i="1"/>
  <c r="BX173" i="1"/>
  <c r="AO190" i="1"/>
  <c r="AL173" i="1"/>
  <c r="Y190" i="1"/>
  <c r="AK173" i="1"/>
  <c r="X190" i="1"/>
  <c r="AJ173" i="1"/>
  <c r="W190" i="1"/>
  <c r="AI173" i="1"/>
  <c r="V190" i="1"/>
  <c r="AH173" i="1"/>
  <c r="U190" i="1"/>
  <c r="AG173" i="1"/>
  <c r="T190" i="1"/>
  <c r="AF173" i="1"/>
  <c r="S190" i="1"/>
  <c r="Q188" i="1"/>
  <c r="R188" i="1"/>
  <c r="GK188" i="1" s="1"/>
  <c r="AD188" i="1"/>
  <c r="P188" i="1"/>
  <c r="CP188" i="1" s="1"/>
  <c r="O188" i="1" s="1"/>
  <c r="AB188" i="1"/>
  <c r="Q187" i="1"/>
  <c r="R187" i="1"/>
  <c r="GK187" i="1" s="1"/>
  <c r="AD187" i="1"/>
  <c r="P187" i="1"/>
  <c r="CP187" i="1" s="1"/>
  <c r="O187" i="1" s="1"/>
  <c r="AB187" i="1"/>
  <c r="Q186" i="1"/>
  <c r="R186" i="1"/>
  <c r="GK186" i="1" s="1"/>
  <c r="AD186" i="1"/>
  <c r="P186" i="1"/>
  <c r="CP186" i="1" s="1"/>
  <c r="O186" i="1" s="1"/>
  <c r="AB186" i="1"/>
  <c r="Q185" i="1"/>
  <c r="R185" i="1"/>
  <c r="GK185" i="1" s="1"/>
  <c r="AD185" i="1"/>
  <c r="P185" i="1"/>
  <c r="CP185" i="1" s="1"/>
  <c r="O185" i="1" s="1"/>
  <c r="AB185" i="1"/>
  <c r="Q184" i="1"/>
  <c r="R184" i="1"/>
  <c r="GK184" i="1" s="1"/>
  <c r="AD184" i="1"/>
  <c r="P184" i="1"/>
  <c r="CP184" i="1" s="1"/>
  <c r="O184" i="1" s="1"/>
  <c r="AB184" i="1"/>
  <c r="Q183" i="1"/>
  <c r="R183" i="1"/>
  <c r="GK183" i="1" s="1"/>
  <c r="AD183" i="1"/>
  <c r="P183" i="1"/>
  <c r="CP183" i="1" s="1"/>
  <c r="O183" i="1" s="1"/>
  <c r="AB183" i="1"/>
  <c r="Q182" i="1"/>
  <c r="R182" i="1"/>
  <c r="GK182" i="1" s="1"/>
  <c r="AD182" i="1"/>
  <c r="P182" i="1"/>
  <c r="CP182" i="1" s="1"/>
  <c r="O182" i="1" s="1"/>
  <c r="AB182" i="1"/>
  <c r="Q181" i="1"/>
  <c r="R181" i="1"/>
  <c r="GK181" i="1" s="1"/>
  <c r="AD181" i="1"/>
  <c r="P181" i="1"/>
  <c r="CP181" i="1" s="1"/>
  <c r="O181" i="1" s="1"/>
  <c r="AB181" i="1"/>
  <c r="Q180" i="1"/>
  <c r="R180" i="1"/>
  <c r="GK180" i="1" s="1"/>
  <c r="AD180" i="1"/>
  <c r="P180" i="1"/>
  <c r="CP180" i="1" s="1"/>
  <c r="O180" i="1" s="1"/>
  <c r="AB180" i="1"/>
  <c r="Q179" i="1"/>
  <c r="R179" i="1"/>
  <c r="GK179" i="1" s="1"/>
  <c r="AD179" i="1"/>
  <c r="P179" i="1"/>
  <c r="CP179" i="1" s="1"/>
  <c r="O179" i="1" s="1"/>
  <c r="AB179" i="1"/>
  <c r="Q178" i="1"/>
  <c r="R178" i="1"/>
  <c r="GK178" i="1" s="1"/>
  <c r="AD178" i="1"/>
  <c r="P178" i="1"/>
  <c r="CP178" i="1" s="1"/>
  <c r="O178" i="1" s="1"/>
  <c r="AB178" i="1"/>
  <c r="Q177" i="1"/>
  <c r="R177" i="1"/>
  <c r="GK177" i="1" s="1"/>
  <c r="AD177" i="1"/>
  <c r="P177" i="1"/>
  <c r="CP177" i="1" s="1"/>
  <c r="O177" i="1" s="1"/>
  <c r="AB177" i="1"/>
  <c r="Q176" i="1"/>
  <c r="R176" i="1"/>
  <c r="GK176" i="1" s="1"/>
  <c r="AD176" i="1"/>
  <c r="P176" i="1"/>
  <c r="CP176" i="1" s="1"/>
  <c r="O176" i="1" s="1"/>
  <c r="AB176" i="1"/>
  <c r="Q175" i="1"/>
  <c r="AD190" i="1" s="1"/>
  <c r="R175" i="1"/>
  <c r="AD175" i="1"/>
  <c r="P175" i="1"/>
  <c r="AB175" i="1"/>
  <c r="CM121" i="1"/>
  <c r="BD141" i="1"/>
  <c r="CL121" i="1"/>
  <c r="BC141" i="1"/>
  <c r="CK121" i="1"/>
  <c r="BB141" i="1"/>
  <c r="CJ121" i="1"/>
  <c r="BA141" i="1"/>
  <c r="CI121" i="1"/>
  <c r="AZ141" i="1"/>
  <c r="CG121" i="1"/>
  <c r="AX141" i="1"/>
  <c r="CD121" i="1"/>
  <c r="AU141" i="1"/>
  <c r="CB121" i="1"/>
  <c r="AS141" i="1"/>
  <c r="BZ121" i="1"/>
  <c r="AQ141" i="1"/>
  <c r="BY121" i="1"/>
  <c r="AP141" i="1"/>
  <c r="BX121" i="1"/>
  <c r="AO141" i="1"/>
  <c r="AL121" i="1"/>
  <c r="Y141" i="1"/>
  <c r="AK121" i="1"/>
  <c r="X141" i="1"/>
  <c r="AJ121" i="1"/>
  <c r="W141" i="1"/>
  <c r="AI121" i="1"/>
  <c r="V141" i="1"/>
  <c r="AH121" i="1"/>
  <c r="U141" i="1"/>
  <c r="AG121" i="1"/>
  <c r="T141" i="1"/>
  <c r="AF121" i="1"/>
  <c r="S141" i="1"/>
  <c r="Q139" i="1"/>
  <c r="R139" i="1"/>
  <c r="GK139" i="1" s="1"/>
  <c r="AD139" i="1"/>
  <c r="P139" i="1"/>
  <c r="CP139" i="1" s="1"/>
  <c r="O139" i="1" s="1"/>
  <c r="AB139" i="1"/>
  <c r="Q138" i="1"/>
  <c r="R138" i="1"/>
  <c r="GK138" i="1" s="1"/>
  <c r="AD138" i="1"/>
  <c r="P138" i="1"/>
  <c r="CP138" i="1" s="1"/>
  <c r="O138" i="1" s="1"/>
  <c r="AB138" i="1"/>
  <c r="Q137" i="1"/>
  <c r="R137" i="1"/>
  <c r="GK137" i="1" s="1"/>
  <c r="AD137" i="1"/>
  <c r="P137" i="1"/>
  <c r="CP137" i="1" s="1"/>
  <c r="O137" i="1" s="1"/>
  <c r="AB137" i="1"/>
  <c r="DF72" i="3"/>
  <c r="DG72" i="3"/>
  <c r="DH72" i="3"/>
  <c r="DI72" i="3"/>
  <c r="DJ72" i="3" s="1"/>
  <c r="Q136" i="1"/>
  <c r="R136" i="1"/>
  <c r="GK136" i="1" s="1"/>
  <c r="AD136" i="1"/>
  <c r="P136" i="1"/>
  <c r="CP136" i="1" s="1"/>
  <c r="O136" i="1" s="1"/>
  <c r="AB136" i="1"/>
  <c r="DF71" i="3"/>
  <c r="DG71" i="3"/>
  <c r="DH71" i="3"/>
  <c r="DI71" i="3"/>
  <c r="DJ71" i="3" s="1"/>
  <c r="Q135" i="1"/>
  <c r="R135" i="1"/>
  <c r="GK135" i="1" s="1"/>
  <c r="AD135" i="1"/>
  <c r="P135" i="1"/>
  <c r="CP135" i="1" s="1"/>
  <c r="O135" i="1" s="1"/>
  <c r="AB135" i="1"/>
  <c r="DF70" i="3"/>
  <c r="DG70" i="3"/>
  <c r="DH70" i="3"/>
  <c r="DI70" i="3"/>
  <c r="DJ70" i="3" s="1"/>
  <c r="Q134" i="1"/>
  <c r="R134" i="1"/>
  <c r="GK134" i="1" s="1"/>
  <c r="AD134" i="1"/>
  <c r="P134" i="1"/>
  <c r="CP134" i="1" s="1"/>
  <c r="O134" i="1" s="1"/>
  <c r="AB134" i="1"/>
  <c r="Q133" i="1"/>
  <c r="R133" i="1"/>
  <c r="GK133" i="1" s="1"/>
  <c r="AD133" i="1"/>
  <c r="P133" i="1"/>
  <c r="CP133" i="1" s="1"/>
  <c r="O133" i="1" s="1"/>
  <c r="AB133" i="1"/>
  <c r="DF68" i="3"/>
  <c r="DG68" i="3"/>
  <c r="DH68" i="3"/>
  <c r="DI68" i="3"/>
  <c r="DJ68" i="3" s="1"/>
  <c r="Q132" i="1"/>
  <c r="R132" i="1"/>
  <c r="GK132" i="1" s="1"/>
  <c r="AD132" i="1"/>
  <c r="P132" i="1"/>
  <c r="CP132" i="1" s="1"/>
  <c r="O132" i="1" s="1"/>
  <c r="AB132" i="1"/>
  <c r="DF67" i="3"/>
  <c r="DG67" i="3"/>
  <c r="DH67" i="3"/>
  <c r="DI67" i="3"/>
  <c r="DJ67" i="3" s="1"/>
  <c r="Q131" i="1"/>
  <c r="R131" i="1"/>
  <c r="GK131" i="1" s="1"/>
  <c r="AD131" i="1"/>
  <c r="P131" i="1"/>
  <c r="CP131" i="1" s="1"/>
  <c r="O131" i="1" s="1"/>
  <c r="AB131" i="1"/>
  <c r="DF66" i="3"/>
  <c r="DG66" i="3"/>
  <c r="DH66" i="3"/>
  <c r="DI66" i="3"/>
  <c r="DJ66" i="3" s="1"/>
  <c r="Q130" i="1"/>
  <c r="R130" i="1"/>
  <c r="GK130" i="1" s="1"/>
  <c r="AD130" i="1"/>
  <c r="P130" i="1"/>
  <c r="CP130" i="1" s="1"/>
  <c r="O130" i="1" s="1"/>
  <c r="AB130" i="1"/>
  <c r="DF65" i="3"/>
  <c r="DG65" i="3"/>
  <c r="DH65" i="3"/>
  <c r="DI65" i="3"/>
  <c r="DJ65" i="3" s="1"/>
  <c r="Q129" i="1"/>
  <c r="R129" i="1"/>
  <c r="GK129" i="1" s="1"/>
  <c r="AD129" i="1"/>
  <c r="P129" i="1"/>
  <c r="CP129" i="1" s="1"/>
  <c r="O129" i="1" s="1"/>
  <c r="AB129" i="1"/>
  <c r="Q128" i="1"/>
  <c r="R128" i="1"/>
  <c r="GK128" i="1" s="1"/>
  <c r="AD128" i="1"/>
  <c r="P128" i="1"/>
  <c r="CP128" i="1" s="1"/>
  <c r="O128" i="1" s="1"/>
  <c r="AB128" i="1"/>
  <c r="DF63" i="3"/>
  <c r="DG63" i="3"/>
  <c r="DH63" i="3"/>
  <c r="DI63" i="3"/>
  <c r="DJ63" i="3" s="1"/>
  <c r="Q127" i="1"/>
  <c r="R127" i="1"/>
  <c r="GK127" i="1" s="1"/>
  <c r="AD127" i="1"/>
  <c r="P127" i="1"/>
  <c r="CP127" i="1" s="1"/>
  <c r="O127" i="1" s="1"/>
  <c r="AB127" i="1"/>
  <c r="Q126" i="1"/>
  <c r="R126" i="1"/>
  <c r="GK126" i="1" s="1"/>
  <c r="AD126" i="1"/>
  <c r="P126" i="1"/>
  <c r="CP126" i="1" s="1"/>
  <c r="O126" i="1" s="1"/>
  <c r="AB126" i="1"/>
  <c r="Q125" i="1"/>
  <c r="R125" i="1"/>
  <c r="GK125" i="1" s="1"/>
  <c r="AD125" i="1"/>
  <c r="P125" i="1"/>
  <c r="CP125" i="1" s="1"/>
  <c r="O125" i="1" s="1"/>
  <c r="AB125" i="1"/>
  <c r="Q124" i="1"/>
  <c r="R124" i="1"/>
  <c r="GK124" i="1" s="1"/>
  <c r="AD124" i="1"/>
  <c r="P124" i="1"/>
  <c r="CP124" i="1" s="1"/>
  <c r="O124" i="1" s="1"/>
  <c r="AB124" i="1"/>
  <c r="Q123" i="1"/>
  <c r="AD141" i="1" s="1"/>
  <c r="R123" i="1"/>
  <c r="AD123" i="1"/>
  <c r="P123" i="1"/>
  <c r="AB123" i="1"/>
  <c r="CM75" i="1"/>
  <c r="BD89" i="1"/>
  <c r="CL75" i="1"/>
  <c r="BC89" i="1"/>
  <c r="CK75" i="1"/>
  <c r="BB89" i="1"/>
  <c r="CJ75" i="1"/>
  <c r="BA89" i="1"/>
  <c r="CI75" i="1"/>
  <c r="AZ89" i="1"/>
  <c r="CG75" i="1"/>
  <c r="AX89" i="1"/>
  <c r="CD75" i="1"/>
  <c r="AU89" i="1"/>
  <c r="CB75" i="1"/>
  <c r="AS89" i="1"/>
  <c r="BZ75" i="1"/>
  <c r="AQ89" i="1"/>
  <c r="BY75" i="1"/>
  <c r="AP89" i="1"/>
  <c r="BX75" i="1"/>
  <c r="AO89" i="1"/>
  <c r="AL75" i="1"/>
  <c r="Y89" i="1"/>
  <c r="AK75" i="1"/>
  <c r="X89" i="1"/>
  <c r="AJ75" i="1"/>
  <c r="W89" i="1"/>
  <c r="AI75" i="1"/>
  <c r="V89" i="1"/>
  <c r="AH75" i="1"/>
  <c r="U89" i="1"/>
  <c r="AG75" i="1"/>
  <c r="T89" i="1"/>
  <c r="AF75" i="1"/>
  <c r="S89" i="1"/>
  <c r="Q87" i="1"/>
  <c r="R87" i="1"/>
  <c r="GK87" i="1" s="1"/>
  <c r="AD87" i="1"/>
  <c r="P87" i="1"/>
  <c r="CP87" i="1" s="1"/>
  <c r="O87" i="1" s="1"/>
  <c r="AB87" i="1"/>
  <c r="Q86" i="1"/>
  <c r="R86" i="1"/>
  <c r="GK86" i="1" s="1"/>
  <c r="AD86" i="1"/>
  <c r="P86" i="1"/>
  <c r="CP86" i="1" s="1"/>
  <c r="O86" i="1" s="1"/>
  <c r="AB86" i="1"/>
  <c r="DF56" i="3"/>
  <c r="DG56" i="3"/>
  <c r="DH56" i="3"/>
  <c r="DI56" i="3"/>
  <c r="DJ56" i="3" s="1"/>
  <c r="Q85" i="1"/>
  <c r="R85" i="1"/>
  <c r="GK85" i="1" s="1"/>
  <c r="AD85" i="1"/>
  <c r="P85" i="1"/>
  <c r="CP85" i="1" s="1"/>
  <c r="O85" i="1" s="1"/>
  <c r="AB85" i="1"/>
  <c r="DF55" i="3"/>
  <c r="DG55" i="3"/>
  <c r="DH55" i="3"/>
  <c r="DI55" i="3"/>
  <c r="DJ55" i="3" s="1"/>
  <c r="Q84" i="1"/>
  <c r="R84" i="1"/>
  <c r="GK84" i="1" s="1"/>
  <c r="AD84" i="1"/>
  <c r="P84" i="1"/>
  <c r="CP84" i="1" s="1"/>
  <c r="O84" i="1" s="1"/>
  <c r="AB84" i="1"/>
  <c r="DF54" i="3"/>
  <c r="DG54" i="3"/>
  <c r="DH54" i="3"/>
  <c r="DI54" i="3"/>
  <c r="DJ54" i="3" s="1"/>
  <c r="Q83" i="1"/>
  <c r="R83" i="1"/>
  <c r="GK83" i="1" s="1"/>
  <c r="AD83" i="1"/>
  <c r="P83" i="1"/>
  <c r="CP83" i="1" s="1"/>
  <c r="O83" i="1" s="1"/>
  <c r="AB83" i="1"/>
  <c r="DF53" i="3"/>
  <c r="DG53" i="3"/>
  <c r="DH53" i="3"/>
  <c r="DI53" i="3"/>
  <c r="DJ53" i="3" s="1"/>
  <c r="Q82" i="1"/>
  <c r="R82" i="1"/>
  <c r="GK82" i="1" s="1"/>
  <c r="AD82" i="1"/>
  <c r="P82" i="1"/>
  <c r="CP82" i="1" s="1"/>
  <c r="O82" i="1" s="1"/>
  <c r="AB82" i="1"/>
  <c r="Q81" i="1"/>
  <c r="R81" i="1"/>
  <c r="GK81" i="1" s="1"/>
  <c r="AD81" i="1"/>
  <c r="P81" i="1"/>
  <c r="CP81" i="1" s="1"/>
  <c r="O81" i="1" s="1"/>
  <c r="AB81" i="1"/>
  <c r="DF51" i="3"/>
  <c r="DG51" i="3"/>
  <c r="DH51" i="3"/>
  <c r="DI51" i="3"/>
  <c r="DJ51" i="3" s="1"/>
  <c r="Q80" i="1"/>
  <c r="R80" i="1"/>
  <c r="GK80" i="1" s="1"/>
  <c r="AD80" i="1"/>
  <c r="P80" i="1"/>
  <c r="CP80" i="1" s="1"/>
  <c r="O80" i="1" s="1"/>
  <c r="AB80" i="1"/>
  <c r="Q79" i="1"/>
  <c r="R79" i="1"/>
  <c r="GK79" i="1" s="1"/>
  <c r="AD79" i="1"/>
  <c r="P79" i="1"/>
  <c r="CP79" i="1" s="1"/>
  <c r="O79" i="1" s="1"/>
  <c r="AB79" i="1"/>
  <c r="Q78" i="1"/>
  <c r="R78" i="1"/>
  <c r="GK78" i="1" s="1"/>
  <c r="AD78" i="1"/>
  <c r="P78" i="1"/>
  <c r="CP78" i="1" s="1"/>
  <c r="O78" i="1" s="1"/>
  <c r="AB78" i="1"/>
  <c r="Q77" i="1"/>
  <c r="AD89" i="1" s="1"/>
  <c r="R77" i="1"/>
  <c r="AD77" i="1"/>
  <c r="P77" i="1"/>
  <c r="AB77" i="1"/>
  <c r="CM26" i="1"/>
  <c r="BD43" i="1"/>
  <c r="CL26" i="1"/>
  <c r="BC43" i="1"/>
  <c r="CK26" i="1"/>
  <c r="BB43" i="1"/>
  <c r="CJ26" i="1"/>
  <c r="BA43" i="1"/>
  <c r="CI26" i="1"/>
  <c r="AZ43" i="1"/>
  <c r="CG26" i="1"/>
  <c r="AX43" i="1"/>
  <c r="CD26" i="1"/>
  <c r="AU43" i="1"/>
  <c r="CC26" i="1"/>
  <c r="AT43" i="1"/>
  <c r="BZ26" i="1"/>
  <c r="AQ43" i="1"/>
  <c r="BY26" i="1"/>
  <c r="AP43" i="1"/>
  <c r="BX26" i="1"/>
  <c r="AO43" i="1"/>
  <c r="AL26" i="1"/>
  <c r="Y43" i="1"/>
  <c r="AK26" i="1"/>
  <c r="X43" i="1"/>
  <c r="AJ26" i="1"/>
  <c r="W43" i="1"/>
  <c r="AI26" i="1"/>
  <c r="V43" i="1"/>
  <c r="AH26" i="1"/>
  <c r="U43" i="1"/>
  <c r="AG26" i="1"/>
  <c r="T43" i="1"/>
  <c r="AF26" i="1"/>
  <c r="S43" i="1"/>
  <c r="Q41" i="1"/>
  <c r="R41" i="1"/>
  <c r="GK41" i="1" s="1"/>
  <c r="AD41" i="1"/>
  <c r="P41" i="1"/>
  <c r="CP41" i="1" s="1"/>
  <c r="O41" i="1" s="1"/>
  <c r="AB41" i="1"/>
  <c r="CX42" i="3"/>
  <c r="CX43" i="3"/>
  <c r="CX44" i="3"/>
  <c r="CX45" i="3"/>
  <c r="CX46" i="3"/>
  <c r="Q40" i="1"/>
  <c r="R40" i="1"/>
  <c r="GK40" i="1" s="1"/>
  <c r="AD40" i="1"/>
  <c r="P40" i="1"/>
  <c r="CP40" i="1" s="1"/>
  <c r="O40" i="1" s="1"/>
  <c r="AB40" i="1"/>
  <c r="Q39" i="1"/>
  <c r="R39" i="1"/>
  <c r="GK39" i="1" s="1"/>
  <c r="AD39" i="1"/>
  <c r="P39" i="1"/>
  <c r="CP39" i="1" s="1"/>
  <c r="O39" i="1" s="1"/>
  <c r="AB39" i="1"/>
  <c r="CX37" i="3"/>
  <c r="CX38" i="3"/>
  <c r="CX39" i="3"/>
  <c r="CX40" i="3"/>
  <c r="CX41" i="3"/>
  <c r="Q38" i="1"/>
  <c r="R38" i="1"/>
  <c r="GK38" i="1" s="1"/>
  <c r="AD38" i="1"/>
  <c r="P38" i="1"/>
  <c r="CP38" i="1" s="1"/>
  <c r="O38" i="1" s="1"/>
  <c r="AB38" i="1"/>
  <c r="CX30" i="3"/>
  <c r="CX31" i="3"/>
  <c r="CX32" i="3"/>
  <c r="CX33" i="3"/>
  <c r="CX34" i="3"/>
  <c r="CX35" i="3"/>
  <c r="CX36" i="3"/>
  <c r="Q37" i="1"/>
  <c r="R37" i="1"/>
  <c r="GK37" i="1" s="1"/>
  <c r="AD37" i="1"/>
  <c r="P37" i="1"/>
  <c r="CP37" i="1" s="1"/>
  <c r="O37" i="1" s="1"/>
  <c r="AB37" i="1"/>
  <c r="CX24" i="3"/>
  <c r="CX25" i="3"/>
  <c r="CX26" i="3"/>
  <c r="CX27" i="3"/>
  <c r="CX28" i="3"/>
  <c r="CX29" i="3"/>
  <c r="Q36" i="1"/>
  <c r="R36" i="1"/>
  <c r="GK36" i="1" s="1"/>
  <c r="AD36" i="1"/>
  <c r="P36" i="1"/>
  <c r="CP36" i="1" s="1"/>
  <c r="O36" i="1" s="1"/>
  <c r="AB36" i="1"/>
  <c r="Q35" i="1"/>
  <c r="R35" i="1"/>
  <c r="GK35" i="1" s="1"/>
  <c r="AD35" i="1"/>
  <c r="P35" i="1"/>
  <c r="CP35" i="1" s="1"/>
  <c r="O35" i="1" s="1"/>
  <c r="AB35" i="1"/>
  <c r="Q34" i="1"/>
  <c r="R34" i="1"/>
  <c r="GK34" i="1" s="1"/>
  <c r="AD34" i="1"/>
  <c r="P34" i="1"/>
  <c r="CP34" i="1" s="1"/>
  <c r="O34" i="1" s="1"/>
  <c r="AB34" i="1"/>
  <c r="CX15" i="3"/>
  <c r="CX16" i="3"/>
  <c r="CX17" i="3"/>
  <c r="CX18" i="3"/>
  <c r="CX19" i="3"/>
  <c r="CX20" i="3"/>
  <c r="CX21" i="3"/>
  <c r="CX22" i="3"/>
  <c r="CX23" i="3"/>
  <c r="Q33" i="1"/>
  <c r="R33" i="1"/>
  <c r="GK33" i="1" s="1"/>
  <c r="AD33" i="1"/>
  <c r="P33" i="1"/>
  <c r="CP33" i="1" s="1"/>
  <c r="O33" i="1" s="1"/>
  <c r="AB33" i="1"/>
  <c r="Q32" i="1"/>
  <c r="R32" i="1"/>
  <c r="GK32" i="1" s="1"/>
  <c r="AD32" i="1"/>
  <c r="P32" i="1"/>
  <c r="CP32" i="1" s="1"/>
  <c r="O32" i="1" s="1"/>
  <c r="AB32" i="1"/>
  <c r="Q31" i="1"/>
  <c r="R31" i="1"/>
  <c r="GK31" i="1" s="1"/>
  <c r="AD31" i="1"/>
  <c r="P31" i="1"/>
  <c r="CP31" i="1" s="1"/>
  <c r="O31" i="1" s="1"/>
  <c r="AB31" i="1"/>
  <c r="CX6" i="3"/>
  <c r="CX7" i="3"/>
  <c r="CX8" i="3"/>
  <c r="CX9" i="3"/>
  <c r="CX10" i="3"/>
  <c r="CX11" i="3"/>
  <c r="CX12" i="3"/>
  <c r="CX13" i="3"/>
  <c r="CX14" i="3"/>
  <c r="Q30" i="1"/>
  <c r="R30" i="1"/>
  <c r="GK30" i="1" s="1"/>
  <c r="AD30" i="1"/>
  <c r="P30" i="1"/>
  <c r="CP30" i="1" s="1"/>
  <c r="O30" i="1" s="1"/>
  <c r="AB30" i="1"/>
  <c r="Q29" i="1"/>
  <c r="R29" i="1"/>
  <c r="GK29" i="1" s="1"/>
  <c r="AD29" i="1"/>
  <c r="P29" i="1"/>
  <c r="CP29" i="1" s="1"/>
  <c r="O29" i="1" s="1"/>
  <c r="AB29" i="1"/>
  <c r="CX2" i="3"/>
  <c r="CX3" i="3"/>
  <c r="CX4" i="3"/>
  <c r="CX5" i="3"/>
  <c r="Q28" i="1"/>
  <c r="AD43" i="1" s="1"/>
  <c r="R28" i="1"/>
  <c r="AD28" i="1"/>
  <c r="P28" i="1"/>
  <c r="AB28" i="1"/>
  <c r="J640" i="6" l="1"/>
  <c r="H640" i="6"/>
  <c r="J487" i="6"/>
  <c r="H487" i="6"/>
  <c r="J466" i="6"/>
  <c r="H466" i="6"/>
  <c r="J418" i="6"/>
  <c r="H418" i="6"/>
  <c r="J228" i="6"/>
  <c r="H228" i="6"/>
  <c r="J114" i="6"/>
  <c r="H114" i="6"/>
  <c r="CP28" i="1"/>
  <c r="O28" i="1" s="1"/>
  <c r="AC43" i="1"/>
  <c r="GK28" i="1"/>
  <c r="AE43" i="1"/>
  <c r="AD26" i="1"/>
  <c r="Q43" i="1"/>
  <c r="DF5" i="3"/>
  <c r="DJ5" i="3" s="1"/>
  <c r="DG5" i="3"/>
  <c r="DH5" i="3"/>
  <c r="DI5" i="3"/>
  <c r="DF4" i="3"/>
  <c r="DG4" i="3"/>
  <c r="DJ4" i="3" s="1"/>
  <c r="DH4" i="3"/>
  <c r="DI4" i="3"/>
  <c r="DF3" i="3"/>
  <c r="DG3" i="3"/>
  <c r="DJ3" i="3" s="1"/>
  <c r="DH3" i="3"/>
  <c r="DI3" i="3"/>
  <c r="DF2" i="3"/>
  <c r="DG2" i="3"/>
  <c r="DH2" i="3"/>
  <c r="DI2" i="3"/>
  <c r="DJ2" i="3" s="1"/>
  <c r="GM29" i="1"/>
  <c r="GN29" i="1"/>
  <c r="GM30" i="1"/>
  <c r="GN30" i="1"/>
  <c r="DF14" i="3"/>
  <c r="DJ14" i="3" s="1"/>
  <c r="DG14" i="3"/>
  <c r="DH14" i="3"/>
  <c r="DI14" i="3"/>
  <c r="DF13" i="3"/>
  <c r="DJ13" i="3" s="1"/>
  <c r="DG13" i="3"/>
  <c r="DH13" i="3"/>
  <c r="DI13" i="3"/>
  <c r="DF12" i="3"/>
  <c r="DJ12" i="3" s="1"/>
  <c r="DG12" i="3"/>
  <c r="DH12" i="3"/>
  <c r="DI12" i="3"/>
  <c r="DF11" i="3"/>
  <c r="DJ11" i="3" s="1"/>
  <c r="DG11" i="3"/>
  <c r="DH11" i="3"/>
  <c r="DI11" i="3"/>
  <c r="DF10" i="3"/>
  <c r="DJ10" i="3" s="1"/>
  <c r="DG10" i="3"/>
  <c r="DH10" i="3"/>
  <c r="DI10" i="3"/>
  <c r="DF9" i="3"/>
  <c r="DJ9" i="3" s="1"/>
  <c r="DG9" i="3"/>
  <c r="DH9" i="3"/>
  <c r="DI9" i="3"/>
  <c r="DF8" i="3"/>
  <c r="DJ8" i="3" s="1"/>
  <c r="DG8" i="3"/>
  <c r="DH8" i="3"/>
  <c r="DI8" i="3"/>
  <c r="DF7" i="3"/>
  <c r="DG7" i="3"/>
  <c r="DJ7" i="3" s="1"/>
  <c r="DH7" i="3"/>
  <c r="DI7" i="3"/>
  <c r="DF6" i="3"/>
  <c r="DG6" i="3"/>
  <c r="DH6" i="3"/>
  <c r="DI6" i="3"/>
  <c r="DJ6" i="3" s="1"/>
  <c r="GM31" i="1"/>
  <c r="GN31" i="1"/>
  <c r="GM32" i="1"/>
  <c r="GN32" i="1"/>
  <c r="GM33" i="1"/>
  <c r="GN33" i="1"/>
  <c r="DF23" i="3"/>
  <c r="DJ23" i="3" s="1"/>
  <c r="DG23" i="3"/>
  <c r="DH23" i="3"/>
  <c r="DI23" i="3"/>
  <c r="DF22" i="3"/>
  <c r="DJ22" i="3" s="1"/>
  <c r="DG22" i="3"/>
  <c r="DH22" i="3"/>
  <c r="DI22" i="3"/>
  <c r="DF21" i="3"/>
  <c r="DJ21" i="3" s="1"/>
  <c r="DG21" i="3"/>
  <c r="DH21" i="3"/>
  <c r="DI21" i="3"/>
  <c r="DF20" i="3"/>
  <c r="DJ20" i="3" s="1"/>
  <c r="DG20" i="3"/>
  <c r="DH20" i="3"/>
  <c r="DI20" i="3"/>
  <c r="DF19" i="3"/>
  <c r="DJ19" i="3" s="1"/>
  <c r="DG19" i="3"/>
  <c r="DH19" i="3"/>
  <c r="DI19" i="3"/>
  <c r="DF18" i="3"/>
  <c r="DJ18" i="3" s="1"/>
  <c r="DG18" i="3"/>
  <c r="DH18" i="3"/>
  <c r="DI18" i="3"/>
  <c r="DF17" i="3"/>
  <c r="DJ17" i="3" s="1"/>
  <c r="DG17" i="3"/>
  <c r="DH17" i="3"/>
  <c r="DI17" i="3"/>
  <c r="DF16" i="3"/>
  <c r="DG16" i="3"/>
  <c r="DJ16" i="3" s="1"/>
  <c r="DH16" i="3"/>
  <c r="DI16" i="3"/>
  <c r="DF15" i="3"/>
  <c r="DG15" i="3"/>
  <c r="DH15" i="3"/>
  <c r="DI15" i="3"/>
  <c r="DJ15" i="3" s="1"/>
  <c r="GM34" i="1"/>
  <c r="GN34" i="1"/>
  <c r="GM35" i="1"/>
  <c r="GN35" i="1"/>
  <c r="GM36" i="1"/>
  <c r="GN36" i="1"/>
  <c r="DF29" i="3"/>
  <c r="DJ29" i="3" s="1"/>
  <c r="DG29" i="3"/>
  <c r="DH29" i="3"/>
  <c r="DI29" i="3"/>
  <c r="DF28" i="3"/>
  <c r="DJ28" i="3" s="1"/>
  <c r="DG28" i="3"/>
  <c r="DH28" i="3"/>
  <c r="DI28" i="3"/>
  <c r="DF27" i="3"/>
  <c r="DJ27" i="3" s="1"/>
  <c r="DG27" i="3"/>
  <c r="DH27" i="3"/>
  <c r="DI27" i="3"/>
  <c r="DF26" i="3"/>
  <c r="DJ26" i="3" s="1"/>
  <c r="DG26" i="3"/>
  <c r="DH26" i="3"/>
  <c r="DI26" i="3"/>
  <c r="DF25" i="3"/>
  <c r="DG25" i="3"/>
  <c r="DJ25" i="3" s="1"/>
  <c r="DH25" i="3"/>
  <c r="DI25" i="3"/>
  <c r="DF24" i="3"/>
  <c r="DG24" i="3"/>
  <c r="DH24" i="3"/>
  <c r="DI24" i="3"/>
  <c r="DJ24" i="3" s="1"/>
  <c r="GM37" i="1"/>
  <c r="GN37" i="1"/>
  <c r="DF36" i="3"/>
  <c r="DJ36" i="3" s="1"/>
  <c r="DG36" i="3"/>
  <c r="DH36" i="3"/>
  <c r="DI36" i="3"/>
  <c r="DF35" i="3"/>
  <c r="DJ35" i="3" s="1"/>
  <c r="DG35" i="3"/>
  <c r="DH35" i="3"/>
  <c r="DI35" i="3"/>
  <c r="DF34" i="3"/>
  <c r="DJ34" i="3" s="1"/>
  <c r="DG34" i="3"/>
  <c r="DH34" i="3"/>
  <c r="DI34" i="3"/>
  <c r="DF33" i="3"/>
  <c r="DJ33" i="3" s="1"/>
  <c r="DG33" i="3"/>
  <c r="DH33" i="3"/>
  <c r="DI33" i="3"/>
  <c r="DF32" i="3"/>
  <c r="DG32" i="3"/>
  <c r="DJ32" i="3" s="1"/>
  <c r="DH32" i="3"/>
  <c r="DI32" i="3"/>
  <c r="DF31" i="3"/>
  <c r="DG31" i="3"/>
  <c r="DJ31" i="3" s="1"/>
  <c r="DH31" i="3"/>
  <c r="DI31" i="3"/>
  <c r="DF30" i="3"/>
  <c r="DG30" i="3"/>
  <c r="DH30" i="3"/>
  <c r="DI30" i="3"/>
  <c r="DJ30" i="3" s="1"/>
  <c r="GM38" i="1"/>
  <c r="GN38" i="1"/>
  <c r="DF41" i="3"/>
  <c r="DJ41" i="3" s="1"/>
  <c r="DG41" i="3"/>
  <c r="DH41" i="3"/>
  <c r="DI41" i="3"/>
  <c r="DF40" i="3"/>
  <c r="DJ40" i="3" s="1"/>
  <c r="DG40" i="3"/>
  <c r="DH40" i="3"/>
  <c r="DI40" i="3"/>
  <c r="DF39" i="3"/>
  <c r="DG39" i="3"/>
  <c r="DJ39" i="3" s="1"/>
  <c r="DH39" i="3"/>
  <c r="DI39" i="3"/>
  <c r="DF38" i="3"/>
  <c r="DG38" i="3"/>
  <c r="DJ38" i="3" s="1"/>
  <c r="DH38" i="3"/>
  <c r="DI38" i="3"/>
  <c r="DF37" i="3"/>
  <c r="DG37" i="3"/>
  <c r="DH37" i="3"/>
  <c r="DI37" i="3"/>
  <c r="DJ37" i="3" s="1"/>
  <c r="GM39" i="1"/>
  <c r="GN39" i="1"/>
  <c r="GM40" i="1"/>
  <c r="GN40" i="1"/>
  <c r="DF46" i="3"/>
  <c r="DJ46" i="3" s="1"/>
  <c r="DG46" i="3"/>
  <c r="DH46" i="3"/>
  <c r="DI46" i="3"/>
  <c r="DF45" i="3"/>
  <c r="DJ45" i="3" s="1"/>
  <c r="DG45" i="3"/>
  <c r="DH45" i="3"/>
  <c r="DI45" i="3"/>
  <c r="DF44" i="3"/>
  <c r="DG44" i="3"/>
  <c r="DJ44" i="3" s="1"/>
  <c r="DH44" i="3"/>
  <c r="DI44" i="3"/>
  <c r="DF43" i="3"/>
  <c r="DG43" i="3"/>
  <c r="DJ43" i="3" s="1"/>
  <c r="DH43" i="3"/>
  <c r="DI43" i="3"/>
  <c r="DF42" i="3"/>
  <c r="DG42" i="3"/>
  <c r="DH42" i="3"/>
  <c r="DI42" i="3"/>
  <c r="DJ42" i="3" s="1"/>
  <c r="GM41" i="1"/>
  <c r="GN41" i="1"/>
  <c r="S26" i="1"/>
  <c r="F58" i="1"/>
  <c r="S317" i="1"/>
  <c r="T26" i="1"/>
  <c r="F64" i="1"/>
  <c r="T317" i="1"/>
  <c r="U26" i="1"/>
  <c r="F65" i="1"/>
  <c r="U317" i="1"/>
  <c r="V26" i="1"/>
  <c r="F66" i="1"/>
  <c r="V317" i="1"/>
  <c r="W26" i="1"/>
  <c r="F67" i="1"/>
  <c r="W317" i="1"/>
  <c r="X26" i="1"/>
  <c r="F69" i="1"/>
  <c r="X317" i="1"/>
  <c r="Y26" i="1"/>
  <c r="F70" i="1"/>
  <c r="Y317" i="1"/>
  <c r="AO26" i="1"/>
  <c r="F47" i="1"/>
  <c r="AO317" i="1"/>
  <c r="AP26" i="1"/>
  <c r="F52" i="1"/>
  <c r="AP317" i="1"/>
  <c r="AQ26" i="1"/>
  <c r="F53" i="1"/>
  <c r="AQ317" i="1"/>
  <c r="AT26" i="1"/>
  <c r="F61" i="1"/>
  <c r="AU26" i="1"/>
  <c r="F62" i="1"/>
  <c r="AX26" i="1"/>
  <c r="F50" i="1"/>
  <c r="AX317" i="1"/>
  <c r="AZ26" i="1"/>
  <c r="F54" i="1"/>
  <c r="AZ317" i="1"/>
  <c r="BA26" i="1"/>
  <c r="F63" i="1"/>
  <c r="BA317" i="1"/>
  <c r="BB26" i="1"/>
  <c r="F56" i="1"/>
  <c r="BB317" i="1"/>
  <c r="BC26" i="1"/>
  <c r="F59" i="1"/>
  <c r="BC317" i="1"/>
  <c r="BD26" i="1"/>
  <c r="F68" i="1"/>
  <c r="BD317" i="1"/>
  <c r="CP77" i="1"/>
  <c r="O77" i="1" s="1"/>
  <c r="AC89" i="1"/>
  <c r="GK77" i="1"/>
  <c r="AE89" i="1"/>
  <c r="AD75" i="1"/>
  <c r="Q89" i="1"/>
  <c r="GM78" i="1"/>
  <c r="GO78" i="1"/>
  <c r="GM79" i="1"/>
  <c r="GO79" i="1"/>
  <c r="GM80" i="1"/>
  <c r="GO80" i="1"/>
  <c r="GM81" i="1"/>
  <c r="GO81" i="1"/>
  <c r="GM82" i="1"/>
  <c r="GO82" i="1"/>
  <c r="GM83" i="1"/>
  <c r="GO83" i="1"/>
  <c r="GM84" i="1"/>
  <c r="GO84" i="1"/>
  <c r="GM85" i="1"/>
  <c r="GO85" i="1"/>
  <c r="GM86" i="1"/>
  <c r="GO86" i="1"/>
  <c r="GM87" i="1"/>
  <c r="GO87" i="1"/>
  <c r="S75" i="1"/>
  <c r="F104" i="1"/>
  <c r="T75" i="1"/>
  <c r="F110" i="1"/>
  <c r="U75" i="1"/>
  <c r="F111" i="1"/>
  <c r="V75" i="1"/>
  <c r="F112" i="1"/>
  <c r="W75" i="1"/>
  <c r="F113" i="1"/>
  <c r="X75" i="1"/>
  <c r="F115" i="1"/>
  <c r="Y75" i="1"/>
  <c r="F116" i="1"/>
  <c r="AO75" i="1"/>
  <c r="F93" i="1"/>
  <c r="AP75" i="1"/>
  <c r="F98" i="1"/>
  <c r="AQ75" i="1"/>
  <c r="F99" i="1"/>
  <c r="AS75" i="1"/>
  <c r="F106" i="1"/>
  <c r="AU75" i="1"/>
  <c r="F108" i="1"/>
  <c r="AX75" i="1"/>
  <c r="F96" i="1"/>
  <c r="AZ75" i="1"/>
  <c r="F100" i="1"/>
  <c r="BA75" i="1"/>
  <c r="F109" i="1"/>
  <c r="BB75" i="1"/>
  <c r="F102" i="1"/>
  <c r="BC75" i="1"/>
  <c r="F105" i="1"/>
  <c r="BD75" i="1"/>
  <c r="F114" i="1"/>
  <c r="CP123" i="1"/>
  <c r="O123" i="1" s="1"/>
  <c r="AC141" i="1"/>
  <c r="GK123" i="1"/>
  <c r="AE141" i="1"/>
  <c r="AD121" i="1"/>
  <c r="Q141" i="1"/>
  <c r="GM124" i="1"/>
  <c r="GO124" i="1"/>
  <c r="GM125" i="1"/>
  <c r="GO125" i="1"/>
  <c r="GM126" i="1"/>
  <c r="GO126" i="1"/>
  <c r="GM127" i="1"/>
  <c r="GO127" i="1"/>
  <c r="GM128" i="1"/>
  <c r="GO128" i="1"/>
  <c r="GM129" i="1"/>
  <c r="GO129" i="1"/>
  <c r="GM130" i="1"/>
  <c r="GO130" i="1"/>
  <c r="GM131" i="1"/>
  <c r="GO131" i="1"/>
  <c r="GM132" i="1"/>
  <c r="GO132" i="1"/>
  <c r="GM133" i="1"/>
  <c r="GO133" i="1"/>
  <c r="GM134" i="1"/>
  <c r="GO134" i="1"/>
  <c r="GM135" i="1"/>
  <c r="GO135" i="1"/>
  <c r="GM136" i="1"/>
  <c r="GO136" i="1"/>
  <c r="GM137" i="1"/>
  <c r="GO137" i="1"/>
  <c r="GM138" i="1"/>
  <c r="GO138" i="1"/>
  <c r="GM139" i="1"/>
  <c r="GO139" i="1"/>
  <c r="S121" i="1"/>
  <c r="F156" i="1"/>
  <c r="T121" i="1"/>
  <c r="F162" i="1"/>
  <c r="U121" i="1"/>
  <c r="F163" i="1"/>
  <c r="V121" i="1"/>
  <c r="F164" i="1"/>
  <c r="W121" i="1"/>
  <c r="F165" i="1"/>
  <c r="X121" i="1"/>
  <c r="F167" i="1"/>
  <c r="Y121" i="1"/>
  <c r="F168" i="1"/>
  <c r="AO121" i="1"/>
  <c r="F145" i="1"/>
  <c r="AP121" i="1"/>
  <c r="F150" i="1"/>
  <c r="AQ121" i="1"/>
  <c r="F151" i="1"/>
  <c r="AS121" i="1"/>
  <c r="F158" i="1"/>
  <c r="AU121" i="1"/>
  <c r="F160" i="1"/>
  <c r="AX121" i="1"/>
  <c r="F148" i="1"/>
  <c r="AZ121" i="1"/>
  <c r="F152" i="1"/>
  <c r="BA121" i="1"/>
  <c r="F161" i="1"/>
  <c r="BB121" i="1"/>
  <c r="F154" i="1"/>
  <c r="BC121" i="1"/>
  <c r="F157" i="1"/>
  <c r="BD121" i="1"/>
  <c r="F166" i="1"/>
  <c r="CP175" i="1"/>
  <c r="O175" i="1" s="1"/>
  <c r="AC190" i="1"/>
  <c r="GK175" i="1"/>
  <c r="AE190" i="1"/>
  <c r="AD173" i="1"/>
  <c r="Q190" i="1"/>
  <c r="GM176" i="1"/>
  <c r="GO176" i="1"/>
  <c r="GM177" i="1"/>
  <c r="GN177" i="1"/>
  <c r="GM178" i="1"/>
  <c r="GN178" i="1"/>
  <c r="GM179" i="1"/>
  <c r="GO179" i="1"/>
  <c r="GM180" i="1"/>
  <c r="GO180" i="1"/>
  <c r="GM181" i="1"/>
  <c r="GO181" i="1"/>
  <c r="GM182" i="1"/>
  <c r="GO182" i="1"/>
  <c r="GM183" i="1"/>
  <c r="GO183" i="1"/>
  <c r="GM184" i="1"/>
  <c r="GO184" i="1"/>
  <c r="GM185" i="1"/>
  <c r="GO185" i="1"/>
  <c r="GM186" i="1"/>
  <c r="GO186" i="1"/>
  <c r="GM187" i="1"/>
  <c r="GO187" i="1"/>
  <c r="GM188" i="1"/>
  <c r="GO188" i="1"/>
  <c r="S173" i="1"/>
  <c r="F205" i="1"/>
  <c r="T173" i="1"/>
  <c r="F211" i="1"/>
  <c r="U173" i="1"/>
  <c r="F212" i="1"/>
  <c r="V173" i="1"/>
  <c r="F213" i="1"/>
  <c r="W173" i="1"/>
  <c r="F214" i="1"/>
  <c r="X173" i="1"/>
  <c r="F216" i="1"/>
  <c r="Y173" i="1"/>
  <c r="F217" i="1"/>
  <c r="AO173" i="1"/>
  <c r="F194" i="1"/>
  <c r="AP173" i="1"/>
  <c r="F199" i="1"/>
  <c r="AQ173" i="1"/>
  <c r="F200" i="1"/>
  <c r="AU173" i="1"/>
  <c r="F209" i="1"/>
  <c r="AX173" i="1"/>
  <c r="F197" i="1"/>
  <c r="AZ173" i="1"/>
  <c r="F201" i="1"/>
  <c r="BA173" i="1"/>
  <c r="F210" i="1"/>
  <c r="BB173" i="1"/>
  <c r="F203" i="1"/>
  <c r="BC173" i="1"/>
  <c r="F206" i="1"/>
  <c r="BD173" i="1"/>
  <c r="F215" i="1"/>
  <c r="CP224" i="1"/>
  <c r="O224" i="1" s="1"/>
  <c r="AC231" i="1"/>
  <c r="GK224" i="1"/>
  <c r="AE231" i="1"/>
  <c r="AD222" i="1"/>
  <c r="Q231" i="1"/>
  <c r="GM225" i="1"/>
  <c r="GN225" i="1"/>
  <c r="GM226" i="1"/>
  <c r="GN226" i="1"/>
  <c r="GM227" i="1"/>
  <c r="GN227" i="1"/>
  <c r="GM228" i="1"/>
  <c r="GN228" i="1"/>
  <c r="GM229" i="1"/>
  <c r="GN229" i="1"/>
  <c r="S222" i="1"/>
  <c r="F246" i="1"/>
  <c r="T222" i="1"/>
  <c r="F252" i="1"/>
  <c r="U222" i="1"/>
  <c r="F253" i="1"/>
  <c r="V222" i="1"/>
  <c r="F254" i="1"/>
  <c r="W222" i="1"/>
  <c r="F255" i="1"/>
  <c r="X222" i="1"/>
  <c r="F257" i="1"/>
  <c r="Y222" i="1"/>
  <c r="F258" i="1"/>
  <c r="AO222" i="1"/>
  <c r="F235" i="1"/>
  <c r="AP222" i="1"/>
  <c r="F240" i="1"/>
  <c r="AQ222" i="1"/>
  <c r="F241" i="1"/>
  <c r="AT222" i="1"/>
  <c r="F249" i="1"/>
  <c r="AU222" i="1"/>
  <c r="F250" i="1"/>
  <c r="AX222" i="1"/>
  <c r="F238" i="1"/>
  <c r="AZ222" i="1"/>
  <c r="F242" i="1"/>
  <c r="BA222" i="1"/>
  <c r="F251" i="1"/>
  <c r="BB222" i="1"/>
  <c r="F244" i="1"/>
  <c r="BC222" i="1"/>
  <c r="F247" i="1"/>
  <c r="BD222" i="1"/>
  <c r="F256" i="1"/>
  <c r="CP265" i="1"/>
  <c r="O265" i="1" s="1"/>
  <c r="AC287" i="1"/>
  <c r="GK265" i="1"/>
  <c r="AE287" i="1"/>
  <c r="AD263" i="1"/>
  <c r="Q287" i="1"/>
  <c r="GM266" i="1"/>
  <c r="GP266" i="1"/>
  <c r="GM267" i="1"/>
  <c r="GP267" i="1"/>
  <c r="GM268" i="1"/>
  <c r="GP268" i="1"/>
  <c r="GM269" i="1"/>
  <c r="GP269" i="1"/>
  <c r="GM270" i="1"/>
  <c r="GP270" i="1"/>
  <c r="GM271" i="1"/>
  <c r="GP271" i="1"/>
  <c r="GM272" i="1"/>
  <c r="GP272" i="1"/>
  <c r="GM273" i="1"/>
  <c r="GP273" i="1"/>
  <c r="GM274" i="1"/>
  <c r="GP274" i="1"/>
  <c r="GM275" i="1"/>
  <c r="GP275" i="1"/>
  <c r="GM276" i="1"/>
  <c r="GP276" i="1"/>
  <c r="GM277" i="1"/>
  <c r="GP277" i="1"/>
  <c r="GM278" i="1"/>
  <c r="GP278" i="1"/>
  <c r="GM279" i="1"/>
  <c r="GP279" i="1"/>
  <c r="GM280" i="1"/>
  <c r="GP280" i="1"/>
  <c r="GM281" i="1"/>
  <c r="GP281" i="1"/>
  <c r="GM282" i="1"/>
  <c r="GP282" i="1"/>
  <c r="GM283" i="1"/>
  <c r="GP283" i="1"/>
  <c r="GM284" i="1"/>
  <c r="GP284" i="1"/>
  <c r="GM285" i="1"/>
  <c r="GP285" i="1"/>
  <c r="S263" i="1"/>
  <c r="F302" i="1"/>
  <c r="T263" i="1"/>
  <c r="F308" i="1"/>
  <c r="U263" i="1"/>
  <c r="F309" i="1"/>
  <c r="V263" i="1"/>
  <c r="F310" i="1"/>
  <c r="W263" i="1"/>
  <c r="F311" i="1"/>
  <c r="X263" i="1"/>
  <c r="F313" i="1"/>
  <c r="Y263" i="1"/>
  <c r="F314" i="1"/>
  <c r="AO263" i="1"/>
  <c r="F291" i="1"/>
  <c r="AP263" i="1"/>
  <c r="F296" i="1"/>
  <c r="AQ263" i="1"/>
  <c r="F297" i="1"/>
  <c r="AS263" i="1"/>
  <c r="F304" i="1"/>
  <c r="AT263" i="1"/>
  <c r="F305" i="1"/>
  <c r="AX263" i="1"/>
  <c r="F294" i="1"/>
  <c r="AZ263" i="1"/>
  <c r="F298" i="1"/>
  <c r="BA263" i="1"/>
  <c r="F307" i="1"/>
  <c r="BB263" i="1"/>
  <c r="F300" i="1"/>
  <c r="BC263" i="1"/>
  <c r="F303" i="1"/>
  <c r="BD263" i="1"/>
  <c r="F312" i="1"/>
  <c r="CP358" i="1"/>
  <c r="O358" i="1" s="1"/>
  <c r="AC373" i="1"/>
  <c r="GK358" i="1"/>
  <c r="AE373" i="1"/>
  <c r="AD356" i="1"/>
  <c r="Q373" i="1"/>
  <c r="DF101" i="3"/>
  <c r="DJ101" i="3" s="1"/>
  <c r="DG101" i="3"/>
  <c r="DH101" i="3"/>
  <c r="DI101" i="3"/>
  <c r="DF100" i="3"/>
  <c r="DG100" i="3"/>
  <c r="DJ100" i="3" s="1"/>
  <c r="DH100" i="3"/>
  <c r="DI100" i="3"/>
  <c r="DF99" i="3"/>
  <c r="DG99" i="3"/>
  <c r="DJ99" i="3" s="1"/>
  <c r="DH99" i="3"/>
  <c r="DI99" i="3"/>
  <c r="DF98" i="3"/>
  <c r="DG98" i="3"/>
  <c r="DH98" i="3"/>
  <c r="DI98" i="3"/>
  <c r="DJ98" i="3" s="1"/>
  <c r="GM359" i="1"/>
  <c r="GN359" i="1"/>
  <c r="GM360" i="1"/>
  <c r="GN360" i="1"/>
  <c r="DF110" i="3"/>
  <c r="DJ110" i="3" s="1"/>
  <c r="DG110" i="3"/>
  <c r="DH110" i="3"/>
  <c r="DI110" i="3"/>
  <c r="DF109" i="3"/>
  <c r="DJ109" i="3" s="1"/>
  <c r="DG109" i="3"/>
  <c r="DH109" i="3"/>
  <c r="DI109" i="3"/>
  <c r="DF108" i="3"/>
  <c r="DJ108" i="3" s="1"/>
  <c r="DG108" i="3"/>
  <c r="DH108" i="3"/>
  <c r="DI108" i="3"/>
  <c r="DF107" i="3"/>
  <c r="DJ107" i="3" s="1"/>
  <c r="DG107" i="3"/>
  <c r="DH107" i="3"/>
  <c r="DI107" i="3"/>
  <c r="DF106" i="3"/>
  <c r="DJ106" i="3" s="1"/>
  <c r="DG106" i="3"/>
  <c r="DH106" i="3"/>
  <c r="DI106" i="3"/>
  <c r="DF105" i="3"/>
  <c r="DJ105" i="3" s="1"/>
  <c r="DG105" i="3"/>
  <c r="DH105" i="3"/>
  <c r="DI105" i="3"/>
  <c r="DF104" i="3"/>
  <c r="DJ104" i="3" s="1"/>
  <c r="DG104" i="3"/>
  <c r="DH104" i="3"/>
  <c r="DI104" i="3"/>
  <c r="DF103" i="3"/>
  <c r="DG103" i="3"/>
  <c r="DJ103" i="3" s="1"/>
  <c r="DH103" i="3"/>
  <c r="DI103" i="3"/>
  <c r="DF102" i="3"/>
  <c r="DG102" i="3"/>
  <c r="DH102" i="3"/>
  <c r="DI102" i="3"/>
  <c r="DJ102" i="3" s="1"/>
  <c r="GM361" i="1"/>
  <c r="GN361" i="1"/>
  <c r="GM362" i="1"/>
  <c r="GN362" i="1"/>
  <c r="GM363" i="1"/>
  <c r="GN363" i="1"/>
  <c r="DF119" i="3"/>
  <c r="DJ119" i="3" s="1"/>
  <c r="DG119" i="3"/>
  <c r="DH119" i="3"/>
  <c r="DI119" i="3"/>
  <c r="DF118" i="3"/>
  <c r="DJ118" i="3" s="1"/>
  <c r="DG118" i="3"/>
  <c r="DH118" i="3"/>
  <c r="DI118" i="3"/>
  <c r="DF117" i="3"/>
  <c r="DJ117" i="3" s="1"/>
  <c r="DG117" i="3"/>
  <c r="DH117" i="3"/>
  <c r="DI117" i="3"/>
  <c r="DF116" i="3"/>
  <c r="DJ116" i="3" s="1"/>
  <c r="DG116" i="3"/>
  <c r="DH116" i="3"/>
  <c r="DI116" i="3"/>
  <c r="DF115" i="3"/>
  <c r="DJ115" i="3" s="1"/>
  <c r="DG115" i="3"/>
  <c r="DH115" i="3"/>
  <c r="DI115" i="3"/>
  <c r="DF114" i="3"/>
  <c r="DJ114" i="3" s="1"/>
  <c r="DG114" i="3"/>
  <c r="DH114" i="3"/>
  <c r="DI114" i="3"/>
  <c r="DF113" i="3"/>
  <c r="DJ113" i="3" s="1"/>
  <c r="DG113" i="3"/>
  <c r="DH113" i="3"/>
  <c r="DI113" i="3"/>
  <c r="DF112" i="3"/>
  <c r="DG112" i="3"/>
  <c r="DJ112" i="3" s="1"/>
  <c r="DH112" i="3"/>
  <c r="DI112" i="3"/>
  <c r="DF111" i="3"/>
  <c r="DG111" i="3"/>
  <c r="DH111" i="3"/>
  <c r="DI111" i="3"/>
  <c r="DJ111" i="3" s="1"/>
  <c r="GM364" i="1"/>
  <c r="GN364" i="1"/>
  <c r="GM365" i="1"/>
  <c r="GN365" i="1"/>
  <c r="GM366" i="1"/>
  <c r="GN366" i="1"/>
  <c r="DF125" i="3"/>
  <c r="DJ125" i="3" s="1"/>
  <c r="DG125" i="3"/>
  <c r="DH125" i="3"/>
  <c r="DI125" i="3"/>
  <c r="DF124" i="3"/>
  <c r="DJ124" i="3" s="1"/>
  <c r="DG124" i="3"/>
  <c r="DH124" i="3"/>
  <c r="DI124" i="3"/>
  <c r="DF123" i="3"/>
  <c r="DJ123" i="3" s="1"/>
  <c r="DG123" i="3"/>
  <c r="DH123" i="3"/>
  <c r="DI123" i="3"/>
  <c r="DF122" i="3"/>
  <c r="DJ122" i="3" s="1"/>
  <c r="DG122" i="3"/>
  <c r="DH122" i="3"/>
  <c r="DI122" i="3"/>
  <c r="DF121" i="3"/>
  <c r="DG121" i="3"/>
  <c r="DJ121" i="3" s="1"/>
  <c r="DH121" i="3"/>
  <c r="DI121" i="3"/>
  <c r="DF120" i="3"/>
  <c r="DG120" i="3"/>
  <c r="DH120" i="3"/>
  <c r="DI120" i="3"/>
  <c r="DJ120" i="3" s="1"/>
  <c r="GM367" i="1"/>
  <c r="GN367" i="1"/>
  <c r="DF132" i="3"/>
  <c r="DJ132" i="3" s="1"/>
  <c r="DG132" i="3"/>
  <c r="DH132" i="3"/>
  <c r="DI132" i="3"/>
  <c r="DF131" i="3"/>
  <c r="DJ131" i="3" s="1"/>
  <c r="DG131" i="3"/>
  <c r="DH131" i="3"/>
  <c r="DI131" i="3"/>
  <c r="DF130" i="3"/>
  <c r="DJ130" i="3" s="1"/>
  <c r="DG130" i="3"/>
  <c r="DH130" i="3"/>
  <c r="DI130" i="3"/>
  <c r="DF129" i="3"/>
  <c r="DJ129" i="3" s="1"/>
  <c r="DG129" i="3"/>
  <c r="DH129" i="3"/>
  <c r="DI129" i="3"/>
  <c r="DF128" i="3"/>
  <c r="DG128" i="3"/>
  <c r="DJ128" i="3" s="1"/>
  <c r="DH128" i="3"/>
  <c r="DI128" i="3"/>
  <c r="DF127" i="3"/>
  <c r="DG127" i="3"/>
  <c r="DJ127" i="3" s="1"/>
  <c r="DH127" i="3"/>
  <c r="DI127" i="3"/>
  <c r="DF126" i="3"/>
  <c r="DG126" i="3"/>
  <c r="DH126" i="3"/>
  <c r="DI126" i="3"/>
  <c r="DJ126" i="3" s="1"/>
  <c r="GM368" i="1"/>
  <c r="GN368" i="1"/>
  <c r="DF137" i="3"/>
  <c r="DJ137" i="3" s="1"/>
  <c r="DG137" i="3"/>
  <c r="DH137" i="3"/>
  <c r="DI137" i="3"/>
  <c r="DF136" i="3"/>
  <c r="DJ136" i="3" s="1"/>
  <c r="DG136" i="3"/>
  <c r="DH136" i="3"/>
  <c r="DI136" i="3"/>
  <c r="DF135" i="3"/>
  <c r="DG135" i="3"/>
  <c r="DJ135" i="3" s="1"/>
  <c r="DH135" i="3"/>
  <c r="DI135" i="3"/>
  <c r="DF134" i="3"/>
  <c r="DG134" i="3"/>
  <c r="DJ134" i="3" s="1"/>
  <c r="DH134" i="3"/>
  <c r="DI134" i="3"/>
  <c r="DF133" i="3"/>
  <c r="DG133" i="3"/>
  <c r="DH133" i="3"/>
  <c r="DI133" i="3"/>
  <c r="DJ133" i="3" s="1"/>
  <c r="GM369" i="1"/>
  <c r="GN369" i="1"/>
  <c r="GM370" i="1"/>
  <c r="GN370" i="1"/>
  <c r="DF142" i="3"/>
  <c r="DJ142" i="3" s="1"/>
  <c r="DG142" i="3"/>
  <c r="DH142" i="3"/>
  <c r="DI142" i="3"/>
  <c r="DF141" i="3"/>
  <c r="DJ141" i="3" s="1"/>
  <c r="DG141" i="3"/>
  <c r="DH141" i="3"/>
  <c r="DI141" i="3"/>
  <c r="DF140" i="3"/>
  <c r="DG140" i="3"/>
  <c r="DJ140" i="3" s="1"/>
  <c r="DH140" i="3"/>
  <c r="DI140" i="3"/>
  <c r="DF139" i="3"/>
  <c r="DG139" i="3"/>
  <c r="DJ139" i="3" s="1"/>
  <c r="DH139" i="3"/>
  <c r="DI139" i="3"/>
  <c r="DF138" i="3"/>
  <c r="DG138" i="3"/>
  <c r="DH138" i="3"/>
  <c r="DI138" i="3"/>
  <c r="DJ138" i="3" s="1"/>
  <c r="GM371" i="1"/>
  <c r="GN371" i="1"/>
  <c r="S356" i="1"/>
  <c r="F388" i="1"/>
  <c r="S653" i="1"/>
  <c r="T356" i="1"/>
  <c r="F394" i="1"/>
  <c r="T653" i="1"/>
  <c r="U356" i="1"/>
  <c r="F395" i="1"/>
  <c r="U653" i="1"/>
  <c r="V356" i="1"/>
  <c r="F396" i="1"/>
  <c r="V653" i="1"/>
  <c r="W356" i="1"/>
  <c r="F397" i="1"/>
  <c r="W653" i="1"/>
  <c r="X356" i="1"/>
  <c r="F399" i="1"/>
  <c r="X653" i="1"/>
  <c r="Y356" i="1"/>
  <c r="F400" i="1"/>
  <c r="Y653" i="1"/>
  <c r="AO356" i="1"/>
  <c r="F377" i="1"/>
  <c r="AO653" i="1"/>
  <c r="AP356" i="1"/>
  <c r="F382" i="1"/>
  <c r="AP653" i="1"/>
  <c r="AQ356" i="1"/>
  <c r="F383" i="1"/>
  <c r="AQ653" i="1"/>
  <c r="AT356" i="1"/>
  <c r="F391" i="1"/>
  <c r="AU356" i="1"/>
  <c r="F392" i="1"/>
  <c r="AX356" i="1"/>
  <c r="F380" i="1"/>
  <c r="AX653" i="1"/>
  <c r="AZ356" i="1"/>
  <c r="F384" i="1"/>
  <c r="AZ653" i="1"/>
  <c r="BA356" i="1"/>
  <c r="F393" i="1"/>
  <c r="BA653" i="1"/>
  <c r="BB356" i="1"/>
  <c r="F386" i="1"/>
  <c r="BB653" i="1"/>
  <c r="BC356" i="1"/>
  <c r="F389" i="1"/>
  <c r="BC653" i="1"/>
  <c r="BD356" i="1"/>
  <c r="F398" i="1"/>
  <c r="BD653" i="1"/>
  <c r="CP407" i="1"/>
  <c r="O407" i="1" s="1"/>
  <c r="AC419" i="1"/>
  <c r="GK407" i="1"/>
  <c r="AE419" i="1"/>
  <c r="AD405" i="1"/>
  <c r="Q419" i="1"/>
  <c r="GM408" i="1"/>
  <c r="GO408" i="1"/>
  <c r="GM409" i="1"/>
  <c r="GO409" i="1"/>
  <c r="GM410" i="1"/>
  <c r="GO410" i="1"/>
  <c r="GM411" i="1"/>
  <c r="GO411" i="1"/>
  <c r="GM412" i="1"/>
  <c r="GO412" i="1"/>
  <c r="GM413" i="1"/>
  <c r="GO413" i="1"/>
  <c r="GM414" i="1"/>
  <c r="GO414" i="1"/>
  <c r="GM415" i="1"/>
  <c r="GO415" i="1"/>
  <c r="GM416" i="1"/>
  <c r="GO416" i="1"/>
  <c r="GM417" i="1"/>
  <c r="GO417" i="1"/>
  <c r="S405" i="1"/>
  <c r="F434" i="1"/>
  <c r="T405" i="1"/>
  <c r="F440" i="1"/>
  <c r="U405" i="1"/>
  <c r="F441" i="1"/>
  <c r="V405" i="1"/>
  <c r="F442" i="1"/>
  <c r="W405" i="1"/>
  <c r="F443" i="1"/>
  <c r="X405" i="1"/>
  <c r="F445" i="1"/>
  <c r="Y405" i="1"/>
  <c r="F446" i="1"/>
  <c r="AO405" i="1"/>
  <c r="F423" i="1"/>
  <c r="AP405" i="1"/>
  <c r="F428" i="1"/>
  <c r="AQ405" i="1"/>
  <c r="F429" i="1"/>
  <c r="AS405" i="1"/>
  <c r="F436" i="1"/>
  <c r="AU405" i="1"/>
  <c r="F438" i="1"/>
  <c r="AX405" i="1"/>
  <c r="F426" i="1"/>
  <c r="AZ405" i="1"/>
  <c r="F430" i="1"/>
  <c r="BA405" i="1"/>
  <c r="F439" i="1"/>
  <c r="BB405" i="1"/>
  <c r="F432" i="1"/>
  <c r="BC405" i="1"/>
  <c r="F435" i="1"/>
  <c r="BD405" i="1"/>
  <c r="F444" i="1"/>
  <c r="CP453" i="1"/>
  <c r="O453" i="1" s="1"/>
  <c r="AC471" i="1"/>
  <c r="GK453" i="1"/>
  <c r="AE471" i="1"/>
  <c r="AD451" i="1"/>
  <c r="Q471" i="1"/>
  <c r="GM454" i="1"/>
  <c r="GO454" i="1"/>
  <c r="GM455" i="1"/>
  <c r="GO455" i="1"/>
  <c r="GM456" i="1"/>
  <c r="GO456" i="1"/>
  <c r="GM457" i="1"/>
  <c r="GO457" i="1"/>
  <c r="GM458" i="1"/>
  <c r="GO458" i="1"/>
  <c r="GM459" i="1"/>
  <c r="GO459" i="1"/>
  <c r="GM460" i="1"/>
  <c r="GO460" i="1"/>
  <c r="GM461" i="1"/>
  <c r="GO461" i="1"/>
  <c r="GM462" i="1"/>
  <c r="GO462" i="1"/>
  <c r="GM463" i="1"/>
  <c r="GO463" i="1"/>
  <c r="GM464" i="1"/>
  <c r="GO464" i="1"/>
  <c r="GM465" i="1"/>
  <c r="GO465" i="1"/>
  <c r="GM466" i="1"/>
  <c r="GO466" i="1"/>
  <c r="GM467" i="1"/>
  <c r="GO467" i="1"/>
  <c r="GM468" i="1"/>
  <c r="GO468" i="1"/>
  <c r="GM469" i="1"/>
  <c r="GO469" i="1"/>
  <c r="S451" i="1"/>
  <c r="F486" i="1"/>
  <c r="T451" i="1"/>
  <c r="F492" i="1"/>
  <c r="U451" i="1"/>
  <c r="F493" i="1"/>
  <c r="V451" i="1"/>
  <c r="F494" i="1"/>
  <c r="W451" i="1"/>
  <c r="F495" i="1"/>
  <c r="X451" i="1"/>
  <c r="F497" i="1"/>
  <c r="Y451" i="1"/>
  <c r="F498" i="1"/>
  <c r="AO451" i="1"/>
  <c r="F475" i="1"/>
  <c r="AP451" i="1"/>
  <c r="F480" i="1"/>
  <c r="AQ451" i="1"/>
  <c r="F481" i="1"/>
  <c r="AS451" i="1"/>
  <c r="F488" i="1"/>
  <c r="AU451" i="1"/>
  <c r="F490" i="1"/>
  <c r="AX451" i="1"/>
  <c r="F478" i="1"/>
  <c r="AZ451" i="1"/>
  <c r="F482" i="1"/>
  <c r="BA451" i="1"/>
  <c r="F491" i="1"/>
  <c r="BB451" i="1"/>
  <c r="F484" i="1"/>
  <c r="BC451" i="1"/>
  <c r="F487" i="1"/>
  <c r="BD451" i="1"/>
  <c r="F496" i="1"/>
  <c r="CP505" i="1"/>
  <c r="O505" i="1" s="1"/>
  <c r="AC520" i="1"/>
  <c r="GK505" i="1"/>
  <c r="AE520" i="1"/>
  <c r="AD503" i="1"/>
  <c r="Q520" i="1"/>
  <c r="GM506" i="1"/>
  <c r="GO506" i="1"/>
  <c r="GM507" i="1"/>
  <c r="GN507" i="1"/>
  <c r="GM508" i="1"/>
  <c r="GN508" i="1"/>
  <c r="GM509" i="1"/>
  <c r="GO509" i="1"/>
  <c r="GM510" i="1"/>
  <c r="GO510" i="1"/>
  <c r="GM511" i="1"/>
  <c r="GO511" i="1"/>
  <c r="GM512" i="1"/>
  <c r="GO512" i="1"/>
  <c r="GM513" i="1"/>
  <c r="GO513" i="1"/>
  <c r="GM514" i="1"/>
  <c r="GO514" i="1"/>
  <c r="GM515" i="1"/>
  <c r="GO515" i="1"/>
  <c r="GM516" i="1"/>
  <c r="GO516" i="1"/>
  <c r="GM517" i="1"/>
  <c r="GO517" i="1"/>
  <c r="GM518" i="1"/>
  <c r="GO518" i="1"/>
  <c r="S503" i="1"/>
  <c r="F535" i="1"/>
  <c r="T503" i="1"/>
  <c r="F541" i="1"/>
  <c r="U503" i="1"/>
  <c r="F542" i="1"/>
  <c r="V503" i="1"/>
  <c r="F543" i="1"/>
  <c r="W503" i="1"/>
  <c r="F544" i="1"/>
  <c r="X503" i="1"/>
  <c r="F546" i="1"/>
  <c r="Y503" i="1"/>
  <c r="F547" i="1"/>
  <c r="AO503" i="1"/>
  <c r="F524" i="1"/>
  <c r="AP503" i="1"/>
  <c r="F529" i="1"/>
  <c r="AQ503" i="1"/>
  <c r="F530" i="1"/>
  <c r="AU503" i="1"/>
  <c r="F539" i="1"/>
  <c r="AX503" i="1"/>
  <c r="F527" i="1"/>
  <c r="AZ503" i="1"/>
  <c r="F531" i="1"/>
  <c r="BA503" i="1"/>
  <c r="F540" i="1"/>
  <c r="BB503" i="1"/>
  <c r="F533" i="1"/>
  <c r="BC503" i="1"/>
  <c r="F536" i="1"/>
  <c r="BD503" i="1"/>
  <c r="F545" i="1"/>
  <c r="CP554" i="1"/>
  <c r="O554" i="1" s="1"/>
  <c r="AC567" i="1"/>
  <c r="GK554" i="1"/>
  <c r="AE567" i="1"/>
  <c r="AD552" i="1"/>
  <c r="Q567" i="1"/>
  <c r="GM555" i="1"/>
  <c r="GN555" i="1"/>
  <c r="GM556" i="1"/>
  <c r="GN556" i="1"/>
  <c r="GM557" i="1"/>
  <c r="GN557" i="1"/>
  <c r="GM558" i="1"/>
  <c r="GN558" i="1"/>
  <c r="GM559" i="1"/>
  <c r="GN559" i="1"/>
  <c r="GM560" i="1"/>
  <c r="GN560" i="1"/>
  <c r="GM561" i="1"/>
  <c r="GN561" i="1"/>
  <c r="GM562" i="1"/>
  <c r="GN562" i="1"/>
  <c r="GM563" i="1"/>
  <c r="GN563" i="1"/>
  <c r="GM564" i="1"/>
  <c r="GN564" i="1"/>
  <c r="GM565" i="1"/>
  <c r="GN565" i="1"/>
  <c r="S552" i="1"/>
  <c r="F582" i="1"/>
  <c r="T552" i="1"/>
  <c r="F588" i="1"/>
  <c r="U552" i="1"/>
  <c r="F589" i="1"/>
  <c r="V552" i="1"/>
  <c r="F590" i="1"/>
  <c r="W552" i="1"/>
  <c r="F591" i="1"/>
  <c r="X552" i="1"/>
  <c r="F593" i="1"/>
  <c r="Y552" i="1"/>
  <c r="F594" i="1"/>
  <c r="AO552" i="1"/>
  <c r="F571" i="1"/>
  <c r="AP552" i="1"/>
  <c r="F576" i="1"/>
  <c r="AQ552" i="1"/>
  <c r="F577" i="1"/>
  <c r="AT552" i="1"/>
  <c r="F585" i="1"/>
  <c r="AU552" i="1"/>
  <c r="F586" i="1"/>
  <c r="AX552" i="1"/>
  <c r="F574" i="1"/>
  <c r="AZ552" i="1"/>
  <c r="F578" i="1"/>
  <c r="BA552" i="1"/>
  <c r="F587" i="1"/>
  <c r="BB552" i="1"/>
  <c r="F580" i="1"/>
  <c r="BC552" i="1"/>
  <c r="F583" i="1"/>
  <c r="BD552" i="1"/>
  <c r="F592" i="1"/>
  <c r="CP601" i="1"/>
  <c r="O601" i="1" s="1"/>
  <c r="AC623" i="1"/>
  <c r="GK601" i="1"/>
  <c r="AE623" i="1"/>
  <c r="AD599" i="1"/>
  <c r="Q623" i="1"/>
  <c r="GM602" i="1"/>
  <c r="GP602" i="1"/>
  <c r="GM603" i="1"/>
  <c r="GP603" i="1"/>
  <c r="GM604" i="1"/>
  <c r="GP604" i="1"/>
  <c r="GM605" i="1"/>
  <c r="GP605" i="1"/>
  <c r="GM606" i="1"/>
  <c r="GP606" i="1"/>
  <c r="GM607" i="1"/>
  <c r="GP607" i="1"/>
  <c r="GM608" i="1"/>
  <c r="GP608" i="1"/>
  <c r="GM609" i="1"/>
  <c r="GP609" i="1"/>
  <c r="GM610" i="1"/>
  <c r="GP610" i="1"/>
  <c r="GM611" i="1"/>
  <c r="GP611" i="1"/>
  <c r="GM612" i="1"/>
  <c r="GP612" i="1"/>
  <c r="GM613" i="1"/>
  <c r="GP613" i="1"/>
  <c r="GM614" i="1"/>
  <c r="GP614" i="1"/>
  <c r="GM615" i="1"/>
  <c r="GP615" i="1"/>
  <c r="GM616" i="1"/>
  <c r="GP616" i="1"/>
  <c r="GM617" i="1"/>
  <c r="GP617" i="1"/>
  <c r="GM618" i="1"/>
  <c r="GP618" i="1"/>
  <c r="GM619" i="1"/>
  <c r="GP619" i="1"/>
  <c r="GM620" i="1"/>
  <c r="GP620" i="1"/>
  <c r="GM621" i="1"/>
  <c r="GP621" i="1"/>
  <c r="S599" i="1"/>
  <c r="F638" i="1"/>
  <c r="T599" i="1"/>
  <c r="F644" i="1"/>
  <c r="U599" i="1"/>
  <c r="F645" i="1"/>
  <c r="V599" i="1"/>
  <c r="F646" i="1"/>
  <c r="W599" i="1"/>
  <c r="F647" i="1"/>
  <c r="X599" i="1"/>
  <c r="F649" i="1"/>
  <c r="Y599" i="1"/>
  <c r="F650" i="1"/>
  <c r="AO599" i="1"/>
  <c r="F627" i="1"/>
  <c r="AP599" i="1"/>
  <c r="F632" i="1"/>
  <c r="AQ599" i="1"/>
  <c r="F633" i="1"/>
  <c r="AS599" i="1"/>
  <c r="F640" i="1"/>
  <c r="AT599" i="1"/>
  <c r="F641" i="1"/>
  <c r="AX599" i="1"/>
  <c r="F630" i="1"/>
  <c r="AZ599" i="1"/>
  <c r="F634" i="1"/>
  <c r="BA599" i="1"/>
  <c r="F643" i="1"/>
  <c r="BB599" i="1"/>
  <c r="F636" i="1"/>
  <c r="BC599" i="1"/>
  <c r="F639" i="1"/>
  <c r="BD599" i="1"/>
  <c r="F648" i="1"/>
  <c r="Q599" i="1" l="1"/>
  <c r="F635" i="1"/>
  <c r="AE599" i="1"/>
  <c r="R623" i="1"/>
  <c r="AC599" i="1"/>
  <c r="P623" i="1"/>
  <c r="CE623" i="1"/>
  <c r="CF623" i="1"/>
  <c r="CH623" i="1"/>
  <c r="GM601" i="1"/>
  <c r="CA623" i="1" s="1"/>
  <c r="GP601" i="1"/>
  <c r="CD623" i="1" s="1"/>
  <c r="AB623" i="1"/>
  <c r="Q552" i="1"/>
  <c r="F579" i="1"/>
  <c r="AE552" i="1"/>
  <c r="R567" i="1"/>
  <c r="AC552" i="1"/>
  <c r="P567" i="1"/>
  <c r="CE567" i="1"/>
  <c r="CF567" i="1"/>
  <c r="CH567" i="1"/>
  <c r="GM554" i="1"/>
  <c r="CA567" i="1" s="1"/>
  <c r="GN554" i="1"/>
  <c r="CB567" i="1" s="1"/>
  <c r="AB567" i="1"/>
  <c r="CB520" i="1"/>
  <c r="Q503" i="1"/>
  <c r="F532" i="1"/>
  <c r="AE503" i="1"/>
  <c r="R520" i="1"/>
  <c r="AC503" i="1"/>
  <c r="P520" i="1"/>
  <c r="CE520" i="1"/>
  <c r="CF520" i="1"/>
  <c r="CH520" i="1"/>
  <c r="GM505" i="1"/>
  <c r="CA520" i="1" s="1"/>
  <c r="GO505" i="1"/>
  <c r="CC520" i="1" s="1"/>
  <c r="AB520" i="1"/>
  <c r="Q451" i="1"/>
  <c r="F483" i="1"/>
  <c r="AE451" i="1"/>
  <c r="R471" i="1"/>
  <c r="AC451" i="1"/>
  <c r="P471" i="1"/>
  <c r="CE471" i="1"/>
  <c r="CF471" i="1"/>
  <c r="CH471" i="1"/>
  <c r="GM453" i="1"/>
  <c r="CA471" i="1" s="1"/>
  <c r="GO453" i="1"/>
  <c r="CC471" i="1" s="1"/>
  <c r="AB471" i="1"/>
  <c r="Q405" i="1"/>
  <c r="F431" i="1"/>
  <c r="AE405" i="1"/>
  <c r="R419" i="1"/>
  <c r="AC405" i="1"/>
  <c r="P419" i="1"/>
  <c r="CE419" i="1"/>
  <c r="CF419" i="1"/>
  <c r="CH419" i="1"/>
  <c r="GM407" i="1"/>
  <c r="CA419" i="1" s="1"/>
  <c r="GO407" i="1"/>
  <c r="CC419" i="1" s="1"/>
  <c r="AB419" i="1"/>
  <c r="BD352" i="1"/>
  <c r="F678" i="1"/>
  <c r="BC352" i="1"/>
  <c r="F669" i="1"/>
  <c r="BB352" i="1"/>
  <c r="F666" i="1"/>
  <c r="BA352" i="1"/>
  <c r="F673" i="1"/>
  <c r="AZ352" i="1"/>
  <c r="F664" i="1"/>
  <c r="AX352" i="1"/>
  <c r="F660" i="1"/>
  <c r="AQ352" i="1"/>
  <c r="F663" i="1"/>
  <c r="AP352" i="1"/>
  <c r="F662" i="1"/>
  <c r="AO352" i="1"/>
  <c r="F657" i="1"/>
  <c r="Y352" i="1"/>
  <c r="F680" i="1"/>
  <c r="X352" i="1"/>
  <c r="F679" i="1"/>
  <c r="W352" i="1"/>
  <c r="F677" i="1"/>
  <c r="V352" i="1"/>
  <c r="F676" i="1"/>
  <c r="U352" i="1"/>
  <c r="F675" i="1"/>
  <c r="T352" i="1"/>
  <c r="F674" i="1"/>
  <c r="S352" i="1"/>
  <c r="F668" i="1"/>
  <c r="Q356" i="1"/>
  <c r="F385" i="1"/>
  <c r="Q653" i="1"/>
  <c r="AE356" i="1"/>
  <c r="R373" i="1"/>
  <c r="AC356" i="1"/>
  <c r="P373" i="1"/>
  <c r="CE373" i="1"/>
  <c r="CF373" i="1"/>
  <c r="CH373" i="1"/>
  <c r="GM358" i="1"/>
  <c r="CA373" i="1" s="1"/>
  <c r="GN358" i="1"/>
  <c r="CB373" i="1" s="1"/>
  <c r="AB373" i="1"/>
  <c r="Q263" i="1"/>
  <c r="F299" i="1"/>
  <c r="AE263" i="1"/>
  <c r="R287" i="1"/>
  <c r="AC263" i="1"/>
  <c r="P287" i="1"/>
  <c r="CE287" i="1"/>
  <c r="CF287" i="1"/>
  <c r="CH287" i="1"/>
  <c r="GM265" i="1"/>
  <c r="CA287" i="1" s="1"/>
  <c r="GP265" i="1"/>
  <c r="CD287" i="1" s="1"/>
  <c r="AB287" i="1"/>
  <c r="Q222" i="1"/>
  <c r="F243" i="1"/>
  <c r="AE222" i="1"/>
  <c r="R231" i="1"/>
  <c r="AC222" i="1"/>
  <c r="P231" i="1"/>
  <c r="CE231" i="1"/>
  <c r="CF231" i="1"/>
  <c r="CH231" i="1"/>
  <c r="GM224" i="1"/>
  <c r="CA231" i="1" s="1"/>
  <c r="GN224" i="1"/>
  <c r="CB231" i="1" s="1"/>
  <c r="AB231" i="1"/>
  <c r="CB190" i="1"/>
  <c r="Q173" i="1"/>
  <c r="F202" i="1"/>
  <c r="AE173" i="1"/>
  <c r="R190" i="1"/>
  <c r="AC173" i="1"/>
  <c r="P190" i="1"/>
  <c r="CE190" i="1"/>
  <c r="CF190" i="1"/>
  <c r="CH190" i="1"/>
  <c r="GM175" i="1"/>
  <c r="CA190" i="1" s="1"/>
  <c r="GO175" i="1"/>
  <c r="CC190" i="1" s="1"/>
  <c r="AB190" i="1"/>
  <c r="Q121" i="1"/>
  <c r="F153" i="1"/>
  <c r="AE121" i="1"/>
  <c r="R141" i="1"/>
  <c r="AC121" i="1"/>
  <c r="P141" i="1"/>
  <c r="CE141" i="1"/>
  <c r="CF141" i="1"/>
  <c r="CH141" i="1"/>
  <c r="GM123" i="1"/>
  <c r="CA141" i="1" s="1"/>
  <c r="GO123" i="1"/>
  <c r="CC141" i="1" s="1"/>
  <c r="AB141" i="1"/>
  <c r="Q75" i="1"/>
  <c r="F101" i="1"/>
  <c r="AE75" i="1"/>
  <c r="R89" i="1"/>
  <c r="AC75" i="1"/>
  <c r="P89" i="1"/>
  <c r="CE89" i="1"/>
  <c r="CF89" i="1"/>
  <c r="CH89" i="1"/>
  <c r="GM77" i="1"/>
  <c r="CA89" i="1" s="1"/>
  <c r="GO77" i="1"/>
  <c r="CC89" i="1" s="1"/>
  <c r="AB89" i="1"/>
  <c r="BD22" i="1"/>
  <c r="F342" i="1"/>
  <c r="BD686" i="1"/>
  <c r="BC22" i="1"/>
  <c r="F333" i="1"/>
  <c r="BC686" i="1"/>
  <c r="BB22" i="1"/>
  <c r="F330" i="1"/>
  <c r="BB686" i="1"/>
  <c r="BA22" i="1"/>
  <c r="F337" i="1"/>
  <c r="BA686" i="1"/>
  <c r="AZ22" i="1"/>
  <c r="F328" i="1"/>
  <c r="AZ686" i="1"/>
  <c r="AX22" i="1"/>
  <c r="F324" i="1"/>
  <c r="AX686" i="1"/>
  <c r="AQ22" i="1"/>
  <c r="F327" i="1"/>
  <c r="AQ686" i="1"/>
  <c r="AP22" i="1"/>
  <c r="F326" i="1"/>
  <c r="G16" i="2" s="1"/>
  <c r="G18" i="2" s="1"/>
  <c r="AP686" i="1"/>
  <c r="AO22" i="1"/>
  <c r="F321" i="1"/>
  <c r="AO686" i="1"/>
  <c r="Y22" i="1"/>
  <c r="F344" i="1"/>
  <c r="Y686" i="1"/>
  <c r="X22" i="1"/>
  <c r="F343" i="1"/>
  <c r="X686" i="1"/>
  <c r="W22" i="1"/>
  <c r="F341" i="1"/>
  <c r="W686" i="1"/>
  <c r="V22" i="1"/>
  <c r="F340" i="1"/>
  <c r="V686" i="1"/>
  <c r="U22" i="1"/>
  <c r="F339" i="1"/>
  <c r="U686" i="1"/>
  <c r="T22" i="1"/>
  <c r="F338" i="1"/>
  <c r="T686" i="1"/>
  <c r="S22" i="1"/>
  <c r="F332" i="1"/>
  <c r="S686" i="1"/>
  <c r="Q26" i="1"/>
  <c r="F55" i="1"/>
  <c r="Q317" i="1"/>
  <c r="AE26" i="1"/>
  <c r="R43" i="1"/>
  <c r="AC26" i="1"/>
  <c r="P43" i="1"/>
  <c r="CE43" i="1"/>
  <c r="CF43" i="1"/>
  <c r="CH43" i="1"/>
  <c r="GM28" i="1"/>
  <c r="CA43" i="1" s="1"/>
  <c r="GN28" i="1"/>
  <c r="CB43" i="1" s="1"/>
  <c r="AB43" i="1"/>
  <c r="AB26" i="1" l="1"/>
  <c r="O43" i="1"/>
  <c r="CB26" i="1"/>
  <c r="AS43" i="1"/>
  <c r="CA26" i="1"/>
  <c r="AR43" i="1"/>
  <c r="CH26" i="1"/>
  <c r="AY43" i="1"/>
  <c r="CF26" i="1"/>
  <c r="AW43" i="1"/>
  <c r="CE26" i="1"/>
  <c r="AV43" i="1"/>
  <c r="P26" i="1"/>
  <c r="F46" i="1"/>
  <c r="P317" i="1"/>
  <c r="R26" i="1"/>
  <c r="F57" i="1"/>
  <c r="R317" i="1"/>
  <c r="Q22" i="1"/>
  <c r="F329" i="1"/>
  <c r="Q686" i="1"/>
  <c r="S18" i="1"/>
  <c r="F701" i="1"/>
  <c r="T18" i="1"/>
  <c r="F707" i="1"/>
  <c r="U18" i="1"/>
  <c r="F708" i="1"/>
  <c r="V18" i="1"/>
  <c r="F709" i="1"/>
  <c r="W18" i="1"/>
  <c r="F710" i="1"/>
  <c r="X18" i="1"/>
  <c r="F712" i="1"/>
  <c r="Y18" i="1"/>
  <c r="F713" i="1"/>
  <c r="AO18" i="1"/>
  <c r="F690" i="1"/>
  <c r="AP18" i="1"/>
  <c r="F695" i="1"/>
  <c r="AQ18" i="1"/>
  <c r="F696" i="1"/>
  <c r="AX18" i="1"/>
  <c r="F693" i="1"/>
  <c r="AZ18" i="1"/>
  <c r="F697" i="1"/>
  <c r="BA18" i="1"/>
  <c r="F706" i="1"/>
  <c r="BB18" i="1"/>
  <c r="F699" i="1"/>
  <c r="BC18" i="1"/>
  <c r="F702" i="1"/>
  <c r="BD18" i="1"/>
  <c r="F711" i="1"/>
  <c r="AB75" i="1"/>
  <c r="O89" i="1"/>
  <c r="CC75" i="1"/>
  <c r="AT89" i="1"/>
  <c r="CA75" i="1"/>
  <c r="AR89" i="1"/>
  <c r="CH75" i="1"/>
  <c r="AY89" i="1"/>
  <c r="CF75" i="1"/>
  <c r="AW89" i="1"/>
  <c r="CE75" i="1"/>
  <c r="AV89" i="1"/>
  <c r="P75" i="1"/>
  <c r="F92" i="1"/>
  <c r="R75" i="1"/>
  <c r="F103" i="1"/>
  <c r="AB121" i="1"/>
  <c r="O141" i="1"/>
  <c r="CC121" i="1"/>
  <c r="AT141" i="1"/>
  <c r="CA121" i="1"/>
  <c r="AR141" i="1"/>
  <c r="CH121" i="1"/>
  <c r="AY141" i="1"/>
  <c r="CF121" i="1"/>
  <c r="AW141" i="1"/>
  <c r="CE121" i="1"/>
  <c r="AV141" i="1"/>
  <c r="P121" i="1"/>
  <c r="F144" i="1"/>
  <c r="R121" i="1"/>
  <c r="F155" i="1"/>
  <c r="AB173" i="1"/>
  <c r="O190" i="1"/>
  <c r="CC173" i="1"/>
  <c r="AT190" i="1"/>
  <c r="CA173" i="1"/>
  <c r="AR190" i="1"/>
  <c r="CH173" i="1"/>
  <c r="AY190" i="1"/>
  <c r="CF173" i="1"/>
  <c r="AW190" i="1"/>
  <c r="CE173" i="1"/>
  <c r="AV190" i="1"/>
  <c r="P173" i="1"/>
  <c r="F193" i="1"/>
  <c r="R173" i="1"/>
  <c r="F204" i="1"/>
  <c r="CB173" i="1"/>
  <c r="AS190" i="1"/>
  <c r="AB222" i="1"/>
  <c r="O231" i="1"/>
  <c r="CB222" i="1"/>
  <c r="AS231" i="1"/>
  <c r="CA222" i="1"/>
  <c r="AR231" i="1"/>
  <c r="CH222" i="1"/>
  <c r="AY231" i="1"/>
  <c r="CF222" i="1"/>
  <c r="AW231" i="1"/>
  <c r="CE222" i="1"/>
  <c r="AV231" i="1"/>
  <c r="P222" i="1"/>
  <c r="F234" i="1"/>
  <c r="R222" i="1"/>
  <c r="F245" i="1"/>
  <c r="AB263" i="1"/>
  <c r="O287" i="1"/>
  <c r="CD263" i="1"/>
  <c r="AU287" i="1"/>
  <c r="CA263" i="1"/>
  <c r="AR287" i="1"/>
  <c r="CH263" i="1"/>
  <c r="AY287" i="1"/>
  <c r="CF263" i="1"/>
  <c r="AW287" i="1"/>
  <c r="CE263" i="1"/>
  <c r="AV287" i="1"/>
  <c r="P263" i="1"/>
  <c r="F290" i="1"/>
  <c r="R263" i="1"/>
  <c r="F301" i="1"/>
  <c r="AB356" i="1"/>
  <c r="O373" i="1"/>
  <c r="CB356" i="1"/>
  <c r="AS373" i="1"/>
  <c r="CA356" i="1"/>
  <c r="AR373" i="1"/>
  <c r="CH356" i="1"/>
  <c r="AY373" i="1"/>
  <c r="CF356" i="1"/>
  <c r="AW373" i="1"/>
  <c r="CE356" i="1"/>
  <c r="AV373" i="1"/>
  <c r="P356" i="1"/>
  <c r="F376" i="1"/>
  <c r="P653" i="1"/>
  <c r="R356" i="1"/>
  <c r="F387" i="1"/>
  <c r="R653" i="1"/>
  <c r="Q352" i="1"/>
  <c r="F665" i="1"/>
  <c r="AB405" i="1"/>
  <c r="O419" i="1"/>
  <c r="CC405" i="1"/>
  <c r="AT419" i="1"/>
  <c r="CA405" i="1"/>
  <c r="AR419" i="1"/>
  <c r="CH405" i="1"/>
  <c r="AY419" i="1"/>
  <c r="CF405" i="1"/>
  <c r="AW419" i="1"/>
  <c r="CE405" i="1"/>
  <c r="AV419" i="1"/>
  <c r="P405" i="1"/>
  <c r="F422" i="1"/>
  <c r="R405" i="1"/>
  <c r="F433" i="1"/>
  <c r="AB451" i="1"/>
  <c r="O471" i="1"/>
  <c r="CC451" i="1"/>
  <c r="AT471" i="1"/>
  <c r="CA451" i="1"/>
  <c r="AR471" i="1"/>
  <c r="CH451" i="1"/>
  <c r="AY471" i="1"/>
  <c r="CF451" i="1"/>
  <c r="AW471" i="1"/>
  <c r="CE451" i="1"/>
  <c r="AV471" i="1"/>
  <c r="P451" i="1"/>
  <c r="F474" i="1"/>
  <c r="R451" i="1"/>
  <c r="F485" i="1"/>
  <c r="AB503" i="1"/>
  <c r="O520" i="1"/>
  <c r="CC503" i="1"/>
  <c r="AT520" i="1"/>
  <c r="CA503" i="1"/>
  <c r="AR520" i="1"/>
  <c r="CH503" i="1"/>
  <c r="AY520" i="1"/>
  <c r="CF503" i="1"/>
  <c r="AW520" i="1"/>
  <c r="CE503" i="1"/>
  <c r="AV520" i="1"/>
  <c r="P503" i="1"/>
  <c r="F523" i="1"/>
  <c r="R503" i="1"/>
  <c r="F534" i="1"/>
  <c r="CB503" i="1"/>
  <c r="AS520" i="1"/>
  <c r="AB552" i="1"/>
  <c r="O567" i="1"/>
  <c r="CB552" i="1"/>
  <c r="AS567" i="1"/>
  <c r="CA552" i="1"/>
  <c r="AR567" i="1"/>
  <c r="CH552" i="1"/>
  <c r="AY567" i="1"/>
  <c r="CF552" i="1"/>
  <c r="AW567" i="1"/>
  <c r="CE552" i="1"/>
  <c r="AV567" i="1"/>
  <c r="P552" i="1"/>
  <c r="F570" i="1"/>
  <c r="R552" i="1"/>
  <c r="F581" i="1"/>
  <c r="AB599" i="1"/>
  <c r="O623" i="1"/>
  <c r="CD599" i="1"/>
  <c r="AU623" i="1"/>
  <c r="CA599" i="1"/>
  <c r="AR623" i="1"/>
  <c r="CH599" i="1"/>
  <c r="AY623" i="1"/>
  <c r="CF599" i="1"/>
  <c r="AW623" i="1"/>
  <c r="CE599" i="1"/>
  <c r="AV623" i="1"/>
  <c r="P599" i="1"/>
  <c r="F626" i="1"/>
  <c r="R599" i="1"/>
  <c r="F637" i="1"/>
  <c r="AV599" i="1" l="1"/>
  <c r="F628" i="1"/>
  <c r="AW599" i="1"/>
  <c r="F629" i="1"/>
  <c r="AY599" i="1"/>
  <c r="F631" i="1"/>
  <c r="AR599" i="1"/>
  <c r="F651" i="1"/>
  <c r="AU599" i="1"/>
  <c r="F642" i="1"/>
  <c r="AU653" i="1"/>
  <c r="O599" i="1"/>
  <c r="F625" i="1"/>
  <c r="AV552" i="1"/>
  <c r="F572" i="1"/>
  <c r="AW552" i="1"/>
  <c r="F573" i="1"/>
  <c r="AY552" i="1"/>
  <c r="F575" i="1"/>
  <c r="AR552" i="1"/>
  <c r="F595" i="1"/>
  <c r="AS552" i="1"/>
  <c r="F584" i="1"/>
  <c r="O552" i="1"/>
  <c r="F569" i="1"/>
  <c r="AS503" i="1"/>
  <c r="F537" i="1"/>
  <c r="AV503" i="1"/>
  <c r="F525" i="1"/>
  <c r="AW503" i="1"/>
  <c r="F526" i="1"/>
  <c r="AY503" i="1"/>
  <c r="F528" i="1"/>
  <c r="AR503" i="1"/>
  <c r="F548" i="1"/>
  <c r="AT503" i="1"/>
  <c r="F538" i="1"/>
  <c r="O503" i="1"/>
  <c r="F522" i="1"/>
  <c r="AV451" i="1"/>
  <c r="F476" i="1"/>
  <c r="AW451" i="1"/>
  <c r="F477" i="1"/>
  <c r="AY451" i="1"/>
  <c r="F479" i="1"/>
  <c r="AR451" i="1"/>
  <c r="F499" i="1"/>
  <c r="AT451" i="1"/>
  <c r="F489" i="1"/>
  <c r="O451" i="1"/>
  <c r="F473" i="1"/>
  <c r="AV405" i="1"/>
  <c r="F424" i="1"/>
  <c r="AW405" i="1"/>
  <c r="F425" i="1"/>
  <c r="AY405" i="1"/>
  <c r="F427" i="1"/>
  <c r="AR405" i="1"/>
  <c r="F447" i="1"/>
  <c r="AT405" i="1"/>
  <c r="F437" i="1"/>
  <c r="AT653" i="1"/>
  <c r="O405" i="1"/>
  <c r="F421" i="1"/>
  <c r="R352" i="1"/>
  <c r="F667" i="1"/>
  <c r="P352" i="1"/>
  <c r="F656" i="1"/>
  <c r="AV356" i="1"/>
  <c r="F378" i="1"/>
  <c r="AV653" i="1"/>
  <c r="AW356" i="1"/>
  <c r="F379" i="1"/>
  <c r="AW653" i="1"/>
  <c r="AY356" i="1"/>
  <c r="F381" i="1"/>
  <c r="AY653" i="1"/>
  <c r="AR356" i="1"/>
  <c r="F401" i="1"/>
  <c r="AR653" i="1"/>
  <c r="AS356" i="1"/>
  <c r="F390" i="1"/>
  <c r="AS653" i="1"/>
  <c r="O356" i="1"/>
  <c r="F375" i="1"/>
  <c r="O653" i="1"/>
  <c r="AV263" i="1"/>
  <c r="F292" i="1"/>
  <c r="AW263" i="1"/>
  <c r="F293" i="1"/>
  <c r="AY263" i="1"/>
  <c r="F295" i="1"/>
  <c r="AR263" i="1"/>
  <c r="F315" i="1"/>
  <c r="AU263" i="1"/>
  <c r="F306" i="1"/>
  <c r="AU317" i="1"/>
  <c r="O263" i="1"/>
  <c r="F289" i="1"/>
  <c r="AV222" i="1"/>
  <c r="F236" i="1"/>
  <c r="AW222" i="1"/>
  <c r="F237" i="1"/>
  <c r="AY222" i="1"/>
  <c r="F239" i="1"/>
  <c r="AR222" i="1"/>
  <c r="F259" i="1"/>
  <c r="AS222" i="1"/>
  <c r="F248" i="1"/>
  <c r="O222" i="1"/>
  <c r="F233" i="1"/>
  <c r="AS173" i="1"/>
  <c r="F207" i="1"/>
  <c r="AV173" i="1"/>
  <c r="F195" i="1"/>
  <c r="AW173" i="1"/>
  <c r="F196" i="1"/>
  <c r="AY173" i="1"/>
  <c r="F198" i="1"/>
  <c r="AR173" i="1"/>
  <c r="F218" i="1"/>
  <c r="AT173" i="1"/>
  <c r="F208" i="1"/>
  <c r="O173" i="1"/>
  <c r="F192" i="1"/>
  <c r="AV121" i="1"/>
  <c r="F146" i="1"/>
  <c r="AW121" i="1"/>
  <c r="F147" i="1"/>
  <c r="AY121" i="1"/>
  <c r="F149" i="1"/>
  <c r="AR121" i="1"/>
  <c r="F169" i="1"/>
  <c r="AT121" i="1"/>
  <c r="F159" i="1"/>
  <c r="O121" i="1"/>
  <c r="F143" i="1"/>
  <c r="AV75" i="1"/>
  <c r="F94" i="1"/>
  <c r="AW75" i="1"/>
  <c r="F95" i="1"/>
  <c r="AY75" i="1"/>
  <c r="F97" i="1"/>
  <c r="AR75" i="1"/>
  <c r="F117" i="1"/>
  <c r="AT75" i="1"/>
  <c r="F107" i="1"/>
  <c r="AT317" i="1"/>
  <c r="O75" i="1"/>
  <c r="F91" i="1"/>
  <c r="Q18" i="1"/>
  <c r="F698" i="1"/>
  <c r="R22" i="1"/>
  <c r="F331" i="1"/>
  <c r="J16" i="2" s="1"/>
  <c r="J18" i="2" s="1"/>
  <c r="R686" i="1"/>
  <c r="P22" i="1"/>
  <c r="F320" i="1"/>
  <c r="P686" i="1"/>
  <c r="AV26" i="1"/>
  <c r="F48" i="1"/>
  <c r="AV317" i="1"/>
  <c r="AW26" i="1"/>
  <c r="F49" i="1"/>
  <c r="AW317" i="1"/>
  <c r="AY26" i="1"/>
  <c r="F51" i="1"/>
  <c r="AY317" i="1"/>
  <c r="AR26" i="1"/>
  <c r="F71" i="1"/>
  <c r="AR317" i="1"/>
  <c r="AS26" i="1"/>
  <c r="F60" i="1"/>
  <c r="AS317" i="1"/>
  <c r="O26" i="1"/>
  <c r="F45" i="1"/>
  <c r="O317" i="1"/>
  <c r="O22" i="1" l="1"/>
  <c r="F319" i="1"/>
  <c r="F346" i="1" s="1"/>
  <c r="F347" i="1" s="1"/>
  <c r="F348" i="1" s="1"/>
  <c r="O686" i="1"/>
  <c r="AS22" i="1"/>
  <c r="F334" i="1"/>
  <c r="E16" i="2" s="1"/>
  <c r="AS686" i="1"/>
  <c r="AR22" i="1"/>
  <c r="F345" i="1"/>
  <c r="AR686" i="1"/>
  <c r="AY22" i="1"/>
  <c r="F325" i="1"/>
  <c r="AY686" i="1"/>
  <c r="AW22" i="1"/>
  <c r="F323" i="1"/>
  <c r="AW686" i="1"/>
  <c r="AV22" i="1"/>
  <c r="F322" i="1"/>
  <c r="AV686" i="1"/>
  <c r="P18" i="1"/>
  <c r="F689" i="1"/>
  <c r="R18" i="1"/>
  <c r="F700" i="1"/>
  <c r="AT22" i="1"/>
  <c r="F335" i="1"/>
  <c r="F16" i="2" s="1"/>
  <c r="F18" i="2" s="1"/>
  <c r="AT686" i="1"/>
  <c r="AU22" i="1"/>
  <c r="F336" i="1"/>
  <c r="H16" i="2" s="1"/>
  <c r="H18" i="2" s="1"/>
  <c r="AU686" i="1"/>
  <c r="O352" i="1"/>
  <c r="F655" i="1"/>
  <c r="F682" i="1" s="1"/>
  <c r="F683" i="1" s="1"/>
  <c r="F684" i="1" s="1"/>
  <c r="AS352" i="1"/>
  <c r="F670" i="1"/>
  <c r="AR352" i="1"/>
  <c r="F681" i="1"/>
  <c r="AY352" i="1"/>
  <c r="F661" i="1"/>
  <c r="AW352" i="1"/>
  <c r="F659" i="1"/>
  <c r="AV352" i="1"/>
  <c r="F658" i="1"/>
  <c r="AT352" i="1"/>
  <c r="F671" i="1"/>
  <c r="AU352" i="1"/>
  <c r="F672" i="1"/>
  <c r="AU18" i="1" l="1"/>
  <c r="F705" i="1"/>
  <c r="AT18" i="1"/>
  <c r="F704" i="1"/>
  <c r="AV18" i="1"/>
  <c r="F691" i="1"/>
  <c r="AW18" i="1"/>
  <c r="F692" i="1"/>
  <c r="AY18" i="1"/>
  <c r="F694" i="1"/>
  <c r="AR18" i="1"/>
  <c r="F714" i="1"/>
  <c r="AS18" i="1"/>
  <c r="F703" i="1"/>
  <c r="I16" i="2"/>
  <c r="I18" i="2" s="1"/>
  <c r="E18" i="2"/>
  <c r="O18" i="1"/>
  <c r="F688" i="1"/>
</calcChain>
</file>

<file path=xl/sharedStrings.xml><?xml version="1.0" encoding="utf-8"?>
<sst xmlns="http://schemas.openxmlformats.org/spreadsheetml/2006/main" count="13143" uniqueCount="606">
  <si>
    <t>Smeta.RU  (495) 974-1589</t>
  </si>
  <si>
    <t>_PS_</t>
  </si>
  <si>
    <t>Smeta.RU</t>
  </si>
  <si>
    <t/>
  </si>
  <si>
    <t>Новый объект</t>
  </si>
  <si>
    <t>ЗТП</t>
  </si>
  <si>
    <t>Мишкина З.И.</t>
  </si>
  <si>
    <t>Сукочев А.А.</t>
  </si>
  <si>
    <t>Сметные нормы списания</t>
  </si>
  <si>
    <t>Коды ОКП для ТСН-2001 МГЭ</t>
  </si>
  <si>
    <t>ТСН-2001 (МГЭ) - Ремонт</t>
  </si>
  <si>
    <t>Типовой расчет для ТСН-2001 МГЭ, Новая методика с выпуска доп. 43 (Ремонт), Доп 66</t>
  </si>
  <si>
    <t>Территориальные сметные нормативы для Москвы ТСН-2001 (МГЭ)</t>
  </si>
  <si>
    <t>Поправки для ТСН-2001 от 20.01.2022 г. доп.63</t>
  </si>
  <si>
    <t>Территориальные сметные нормативы для Москвы (ТСН-2001)</t>
  </si>
  <si>
    <t>ТЕР</t>
  </si>
  <si>
    <t>Новая локальная смета</t>
  </si>
  <si>
    <t>Реконструкция РУ-10кВ в ЗТП-1 по адресу:  г.Москва,  поселение Десёновское, ДНП "Витязь".</t>
  </si>
  <si>
    <t>Новый раздел</t>
  </si>
  <si>
    <t>Строительная часть</t>
  </si>
  <si>
    <t>1</t>
  </si>
  <si>
    <t>3.13-17-6</t>
  </si>
  <si>
    <t>Очистка поверхности щетками</t>
  </si>
  <si>
    <t>1 м2</t>
  </si>
  <si>
    <t>ТСН-2001.3. Доп. 1-42. Сб. 13, т. 17, поз. 6</t>
  </si>
  <si>
    <t>Строительные работы</t>
  </si>
  <si>
    <t>ТСН-2001.3-13. 13-17-6, 13-17-7, 13-18...13-38</t>
  </si>
  <si>
    <t>ТСН-2001.3-13-3</t>
  </si>
  <si>
    <t>2</t>
  </si>
  <si>
    <t>3.15-165-1</t>
  </si>
  <si>
    <t>Обработка поверхностей стен грунтовкой глубокого проникновения внутри помещения</t>
  </si>
  <si>
    <t>100 м2</t>
  </si>
  <si>
    <t>ТСН-2001.3 Доп. 47, Сб. 15, т. 165, поз. 1</t>
  </si>
  <si>
    <t>ТСН-2001.3-15. 15-164, 15-165 (доп. 20)</t>
  </si>
  <si>
    <t>ТСН-2001.3-15-28</t>
  </si>
  <si>
    <t>2,1</t>
  </si>
  <si>
    <t>1.1-1-3552</t>
  </si>
  <si>
    <t>Грунтовка акриловая концентрированная универсальная с высокой клеевой и проникающей способностью</t>
  </si>
  <si>
    <t>л</t>
  </si>
  <si>
    <t>ТСН-2001.1. Доп. 1-42. Р. 1, о. 1, поз. 3552</t>
  </si>
  <si>
    <t>3</t>
  </si>
  <si>
    <t>6.62-36-2</t>
  </si>
  <si>
    <t>Окрашивание ранее окрашенных поверхностей потолков водоэмульсионными составами, ранее окрашенных известковой или клеевой краской с расчисткой старой краски до 35 %</t>
  </si>
  <si>
    <t>100 м2 окрашиваемой поверхности</t>
  </si>
  <si>
    <t>ТСН-2001.6. Доп. 1-42. Сб. 62, т. 36, поз. 2</t>
  </si>
  <si>
    <t>Ремонтно-строительные работы</t>
  </si>
  <si>
    <t>ТСН-2001.6-62. 62-31...62-41</t>
  </si>
  <si>
    <t>ТСН-2001.6-62-13</t>
  </si>
  <si>
    <t>3,1</t>
  </si>
  <si>
    <t>1.1-1-1480</t>
  </si>
  <si>
    <t>Шпатлевка клеевая</t>
  </si>
  <si>
    <t>т</t>
  </si>
  <si>
    <t>ТСН-2001.1. Доп. 1-42. Р. 1, о. 1, поз. 1480</t>
  </si>
  <si>
    <t>3,2</t>
  </si>
  <si>
    <t>1.1-1-440</t>
  </si>
  <si>
    <t>Краски водно-дисперсионные акриловые, марка ВДА</t>
  </si>
  <si>
    <t>ТСН-2001.1. Доп. 1-42. Р. 1, о. 1, поз. 440</t>
  </si>
  <si>
    <t>4</t>
  </si>
  <si>
    <t>6.62-35-3</t>
  </si>
  <si>
    <t>Окрашивание ранее окрашенных поверхностей стен водоэмульсионными составами, ранее окрашенных известковой или клеевой краской с расчисткой старой краски более 35 %</t>
  </si>
  <si>
    <t>ТСН-2001.6. Доп. 1-42. Сб. 62, т. 35, поз. 3</t>
  </si>
  <si>
    <t>4,1</t>
  </si>
  <si>
    <t>4,2</t>
  </si>
  <si>
    <t>5</t>
  </si>
  <si>
    <t>6.62-6-3</t>
  </si>
  <si>
    <t>Простая масляная окраска полов с расчисткой старой краски более 35 %</t>
  </si>
  <si>
    <t>ТСН-2001.6. Доп. 1-42. Сб. 62, т. 6, поз. 3</t>
  </si>
  <si>
    <t>ТСН-2001.6-62. 62-0...62-16</t>
  </si>
  <si>
    <t>ТСН-2001.6-62-1</t>
  </si>
  <si>
    <t>6</t>
  </si>
  <si>
    <t>6.62-18-8</t>
  </si>
  <si>
    <t>Улучшенная масляная окраска фасадов с расчисткой старой краски до 35 % с телескопических вышек</t>
  </si>
  <si>
    <t>ТСН-2001.6. Доп. 1-42. Сб. 62, т. 18, поз. 8</t>
  </si>
  <si>
    <t>ТСН-2001.6-62. 62-17...62-20, 62-21-1...62-21-12</t>
  </si>
  <si>
    <t>ТСН-2001.6-62-2</t>
  </si>
  <si>
    <t>7</t>
  </si>
  <si>
    <t>3.13-9-2</t>
  </si>
  <si>
    <t>Огрунтовка металлических поверхностей грунтовкой ГФ-021 за один раз</t>
  </si>
  <si>
    <t>ТСН-2001.3. Доп. 1-42. Сб. 13, т. 9, поз. 2</t>
  </si>
  <si>
    <t>ТСН-2001.3-13. 13-1...13-16, 13-17-1...13-17-4</t>
  </si>
  <si>
    <t>ТСН-2001.3-13-1</t>
  </si>
  <si>
    <t>7,1</t>
  </si>
  <si>
    <t>1.1-1-165</t>
  </si>
  <si>
    <t>Грунтовка глифталевая, ГФ-021</t>
  </si>
  <si>
    <t>ТСН-2001.1. Доп. 1-42. Р. 1, о. 1, поз. 165</t>
  </si>
  <si>
    <t>8</t>
  </si>
  <si>
    <t>3.13-11-8</t>
  </si>
  <si>
    <t>Окраска огрунтованных металлических поверхностей эмалями ПФ-115</t>
  </si>
  <si>
    <t>ТСН-2001.3 Доп. 47, Сб. 13, т. 11, поз. 8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</si>
  <si>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</si>
  <si>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</si>
  <si>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</si>
  <si>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</si>
  <si>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</si>
  <si>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</si>
  <si>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</si>
  <si>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</si>
  <si>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</si>
  <si>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</si>
  <si>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</si>
  <si>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</si>
  <si>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</si>
  <si>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</si>
  <si>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</si>
  <si>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</si>
  <si>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</si>
  <si>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</si>
  <si>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</si>
  <si>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</si>
  <si>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</si>
  <si>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</si>
  <si>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</si>
  <si>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</si>
  <si>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</si>
  <si>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</si>
  <si>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</si>
  <si>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</si>
  <si>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</si>
  <si>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</si>
  <si>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</si>
  <si>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</si>
  <si>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</si>
  <si>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</si>
  <si>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</si>
  <si>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</si>
  <si>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</si>
  <si>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</si>
  <si>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</si>
  <si>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</si>
  <si>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</si>
  <si>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</si>
  <si>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</si>
  <si>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</si>
  <si>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</si>
  <si>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</si>
  <si>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</si>
  <si>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</si>
  <si>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</si>
  <si>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</si>
  <si>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</si>
  <si>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</si>
  <si>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</si>
  <si>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</si>
  <si>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Демонтажные работы</t>
  </si>
  <si>
    <t>9</t>
  </si>
  <si>
    <t>4.8-61-1</t>
  </si>
  <si>
    <t>Камеры сборные распределительных устройств серии КСО, камера с ваккумными выключателем</t>
  </si>
  <si>
    <t>1  ШТ.</t>
  </si>
  <si>
    <t>ТСН-2001.4. Доп. 1-42. Сб. 8, т. 61, поз. 1</t>
  </si>
  <si>
    <t>Поправка: ТСН-2001.4-10. тб2. п.2  Наименование: демонтаж оборудования</t>
  </si>
  <si>
    <t>)*0</t>
  </si>
  <si>
    <t>)*0,3</t>
  </si>
  <si>
    <t>Монтаж оборудования</t>
  </si>
  <si>
    <t>ТСН-2001.4-8. 8-28...8-72</t>
  </si>
  <si>
    <t>ТСН-2001.4-8-2</t>
  </si>
  <si>
    <t>Поправка: ТСН-2001.4-10. тб2. п.2</t>
  </si>
  <si>
    <t>10</t>
  </si>
  <si>
    <t>4.8-61-2</t>
  </si>
  <si>
    <t>Камеры сборные распределительных устройств серии КСО, камера трансформатора напряжения линейного ввода, разрядника или разъединителя</t>
  </si>
  <si>
    <t>ТСН-2001.4. Доп. 1-42. Сб. 8, т. 61, поз. 2</t>
  </si>
  <si>
    <t>11</t>
  </si>
  <si>
    <t>4.8-56-4</t>
  </si>
  <si>
    <t>Мосты шинные для сборных распределительных устройств, мост, 21 опорных изоляторов</t>
  </si>
  <si>
    <t>ТСН-2001.4. Доп. 1-42. Сб. 8, т. 56, поз. 4</t>
  </si>
  <si>
    <t>12</t>
  </si>
  <si>
    <t>4.8-66-1</t>
  </si>
  <si>
    <t>Шкаф управления или регулирования</t>
  </si>
  <si>
    <t>1 ШКАФ</t>
  </si>
  <si>
    <t>ТСН-2001.4. Доп. 1-42. Сб. 8, т. 66, поз. 1</t>
  </si>
  <si>
    <t>13</t>
  </si>
  <si>
    <t>4.8-79-3</t>
  </si>
  <si>
    <t>Кабели до 35 кВ, прокладываемые по установленным конструкциям и лоткам, кабель с креплением на поворотах и в конце трассы, масса 1 м, до 3 кг</t>
  </si>
  <si>
    <t>100 М КАБЕЛЯ</t>
  </si>
  <si>
    <t>ТСН-2001.4. Доп. 1-42. Сб. 8, т. 79, поз. 3</t>
  </si>
  <si>
    <t>ТСН-2001.4-8. 8-73...8-80</t>
  </si>
  <si>
    <t>ТСН-2001.4-8-3</t>
  </si>
  <si>
    <t>14</t>
  </si>
  <si>
    <t>4.8-96-7</t>
  </si>
  <si>
    <t>Муфты  концевые, напряжение до 10 кВ, сечением до 120 мм2</t>
  </si>
  <si>
    <t>ТСН-2001.4. Доп. 1-42. Сб. 8, т. 96, поз. 7</t>
  </si>
  <si>
    <t>ТСН-2001.4-8. 8-96</t>
  </si>
  <si>
    <t>ТСН-2001.4-8-7</t>
  </si>
  <si>
    <t>15</t>
  </si>
  <si>
    <t>4.8-172-1</t>
  </si>
  <si>
    <t>Трубы винипластовые по установленным конструкциям, по стенам и колоннам с креплением скобами, внутренний диаметр до 25 мм</t>
  </si>
  <si>
    <t>100 м</t>
  </si>
  <si>
    <t>ТСН-2001.4. Доп. 1-42. Сб. 8, т. 172, поз. 1</t>
  </si>
  <si>
    <t>ТСН-2001.4-8. 8-155...8-184</t>
  </si>
  <si>
    <t>ТСН-2001.4-8-16</t>
  </si>
  <si>
    <t>16</t>
  </si>
  <si>
    <t>4.8-245-9</t>
  </si>
  <si>
    <t>Светильники для ламп накаливания, светильник местного освещения</t>
  </si>
  <si>
    <t>100 шт.</t>
  </si>
  <si>
    <t>ТСН-2001.4. Доп. 1-42. Сб. 8, т. 245, поз. 9</t>
  </si>
  <si>
    <t>ТСН-2001.4-8. 8-188...8-272</t>
  </si>
  <si>
    <t>ТСН-2001.4-8-18</t>
  </si>
  <si>
    <t>17</t>
  </si>
  <si>
    <t>4.8-243-8</t>
  </si>
  <si>
    <t>Розетка штепсельная неутопленного типа при открытой проводке</t>
  </si>
  <si>
    <t>ТСН-2001.4. Доп. 1-42. Сб. 8, т. 243, поз. 8</t>
  </si>
  <si>
    <t>18</t>
  </si>
  <si>
    <t>4.8-243-1</t>
  </si>
  <si>
    <t>Выключатель одноклавишный неутопленного типа при открытой проводке</t>
  </si>
  <si>
    <t>ТСН-2001.4. Доп. 1-42. Сб. 8, т. 243, поз. 1</t>
  </si>
  <si>
    <t>19</t>
  </si>
  <si>
    <t>4.8-237-5</t>
  </si>
  <si>
    <t>Коробка с зажимами, устанавливаемая на конструкции на стене или колонне, для кабелей или проводов сечением до 10 мм2 с количеством зажимов до 4</t>
  </si>
  <si>
    <t>ТСН-2001.4. Доп. 1-42. Сб. 8, т. 237, поз. 5</t>
  </si>
  <si>
    <t>Монтажные работы</t>
  </si>
  <si>
    <t>20</t>
  </si>
  <si>
    <t>21</t>
  </si>
  <si>
    <t>22</t>
  </si>
  <si>
    <t>23</t>
  </si>
  <si>
    <t>24</t>
  </si>
  <si>
    <t>4.8-83-1</t>
  </si>
  <si>
    <t>Конструкции металлические кабельные, полка-кронштейн из угловой стали</t>
  </si>
  <si>
    <t>1 Т</t>
  </si>
  <si>
    <t>ТСН-2001.4. Доп. 1-42. Сб. 8, т. 83, поз. 1</t>
  </si>
  <si>
    <t>ТСН-2001.4-8. 8-81...8-83</t>
  </si>
  <si>
    <t>ТСН-2001.4-8-4</t>
  </si>
  <si>
    <t>25</t>
  </si>
  <si>
    <t>26</t>
  </si>
  <si>
    <t>27</t>
  </si>
  <si>
    <t>28</t>
  </si>
  <si>
    <t>4.8-175-1</t>
  </si>
  <si>
    <t>Затягивание проводов и кабелей в проложенные трубы и металлические рукава, провод первый одножильный или многожильный в общей оплетке, суммарное сечение до 2,5 мм2</t>
  </si>
  <si>
    <t>ТСН-2001.4. Доп. 1-42. Сб. 8, т. 175, поз. 1</t>
  </si>
  <si>
    <t>29</t>
  </si>
  <si>
    <t>4.8-175-2</t>
  </si>
  <si>
    <t>Затягивание проводов и кабелей в проложенные трубы и металлические рукава, провод первый одножильный или многожильный в общей оплетке, суммарное сечение до 6 мм2</t>
  </si>
  <si>
    <t>ТСН-2001.4. Доп. 1-42. Сб. 8, т. 175, поз. 2</t>
  </si>
  <si>
    <t>30</t>
  </si>
  <si>
    <t>4.8-175-3</t>
  </si>
  <si>
    <t>Затягивание проводов и кабелей в проложенные трубы и металлические рукава, провод первый одножильный или многожильный в общей оплетке, суммарное сечение до 16 мм2</t>
  </si>
  <si>
    <t>ТСН-2001.4. Доп. 1-42. Сб. 8, т. 175, поз. 3</t>
  </si>
  <si>
    <t>31</t>
  </si>
  <si>
    <t>32</t>
  </si>
  <si>
    <t>33</t>
  </si>
  <si>
    <t>34</t>
  </si>
  <si>
    <t>35</t>
  </si>
  <si>
    <t>4.8-254-2</t>
  </si>
  <si>
    <t>Приборы нагревательные, электропечь мощностью до 1 кВт</t>
  </si>
  <si>
    <t>ТСН-2001.4. Доп. 1-42. Сб. 8, т. 254, поз. 2</t>
  </si>
  <si>
    <t>36</t>
  </si>
  <si>
    <t>4.11-2-1</t>
  </si>
  <si>
    <t>Плакаты по электробезопастности</t>
  </si>
  <si>
    <t>ТСН-2001.4. Доп. 1-42. Сб. 11, т. 2, поз. 1</t>
  </si>
  <si>
    <t>ТСН-2001.4-11. 11-1...11-30</t>
  </si>
  <si>
    <t>ТСН-2001.4-11-1</t>
  </si>
  <si>
    <t>Материалы не учтенные ценником</t>
  </si>
  <si>
    <t>37</t>
  </si>
  <si>
    <t>1.23-7-3</t>
  </si>
  <si>
    <t>Кабели силовые с алюминиевыми жилами в алюминиевой оболочке с пропитанной бумажной изоляцией, марка ААБл, напряжение 10000 В, число жил и сечение 3х95 мм2</t>
  </si>
  <si>
    <t>км</t>
  </si>
  <si>
    <t>ТСН-2001.1. Доп. 1-42. Р. 23, о. 7, поз. 3</t>
  </si>
  <si>
    <t>Материалы монтажные</t>
  </si>
  <si>
    <t>ТСН-2001.1 Материалы монтажные</t>
  </si>
  <si>
    <t>ТСН-2001.1-2</t>
  </si>
  <si>
    <t>38</t>
  </si>
  <si>
    <t>1.21-5-507</t>
  </si>
  <si>
    <t>Муфты концевые термоусаживаемые наружной установки для силовых кабелей на напряжение 6, 10 кВ, без наконечников, тип 3КНТП 10-120, сечение жил 70-120 мм2</t>
  </si>
  <si>
    <t>КОМПЛЕКТ</t>
  </si>
  <si>
    <t>ТСН-2001.1 Доп. 54, Р. 21, о. 5, поз. 507</t>
  </si>
  <si>
    <t>39</t>
  </si>
  <si>
    <t>1.12-5-372</t>
  </si>
  <si>
    <t>Трубы электротехнические гофрированные,  наружный диаметр 20 мм</t>
  </si>
  <si>
    <t>м</t>
  </si>
  <si>
    <t>ТСН-2001.1. Доп. 1-42. Р. 12, о. 5, поз. 372</t>
  </si>
  <si>
    <t>Материалы строительные</t>
  </si>
  <si>
    <t>ТСН-2001.1 Материалы строительные</t>
  </si>
  <si>
    <t>ТСН-2001.1-1</t>
  </si>
  <si>
    <t>40</t>
  </si>
  <si>
    <t>1.12-5-373</t>
  </si>
  <si>
    <t>Трубы электротехнические гофрированные,  наружный диаметр 25 мм</t>
  </si>
  <si>
    <t>ТСН-2001.1. Доп. 1-42. Р. 12, о. 5, поз. 373</t>
  </si>
  <si>
    <t>41</t>
  </si>
  <si>
    <t>1.23-8-415</t>
  </si>
  <si>
    <t>Кабели силовые с медными жилами, напряжение 1000 В, марка ВВГнг(А)-LS, число жил и сечение 3х1,5 мм2</t>
  </si>
  <si>
    <t>ТСН-2001.1 Доп. 46, Р. 23, о. 8, поз. 415</t>
  </si>
  <si>
    <t>42</t>
  </si>
  <si>
    <t>1.23-8-416</t>
  </si>
  <si>
    <t>Кабели силовые с медными жилами, напряжение 1000 В, марка ВВГнг(А)-LS, число жил и сечение 3х2,5 мм2</t>
  </si>
  <si>
    <t>ТСН-2001.1 Доп. 46, Р. 23, о. 8, поз. 416</t>
  </si>
  <si>
    <t>43</t>
  </si>
  <si>
    <t>1.23-8-432</t>
  </si>
  <si>
    <t>Кабели силовые с медными жилами, напряжение 1000 В, марка ВВГнг(А)-LS, число жил и сечение 4х4 мм2</t>
  </si>
  <si>
    <t>ТСН-2001.1 Доп. 46, Р. 23, о. 8, поз. 432</t>
  </si>
  <si>
    <t>44</t>
  </si>
  <si>
    <t>1.23-8-434</t>
  </si>
  <si>
    <t>Кабели силовые с медными жилами, напряжение 1000 В, марка ВВГнг(А)-LS, число жил и сечение 4х10 мм2</t>
  </si>
  <si>
    <t>ТСН-2001.1 Доп. 46, Р. 23, о. 8, поз. 434</t>
  </si>
  <si>
    <t>45</t>
  </si>
  <si>
    <t>1.23-13-202</t>
  </si>
  <si>
    <t>Провода силовые с медными жилами в поливинилхлоридной изоляции, повышенной гибкости, напряжение до 450/750 В, марка ПуГВ, число и сечение жил 1х6 мм2</t>
  </si>
  <si>
    <t>ТСН-2001.1. Доп. 1-42. Р. 23, о. 13, поз. 202</t>
  </si>
  <si>
    <t>46</t>
  </si>
  <si>
    <t>1.22-1-17</t>
  </si>
  <si>
    <t>Светильники с лампами накаливания, марка НПП</t>
  </si>
  <si>
    <t>шт.</t>
  </si>
  <si>
    <t>ТСН-2001.1. Доп. 1-42. Р. 22, о. 1, поз. 17</t>
  </si>
  <si>
    <t>47</t>
  </si>
  <si>
    <t>1.22-6-12</t>
  </si>
  <si>
    <t>Лампы накаливания , мощность 60 Вт, цоколь E27/27</t>
  </si>
  <si>
    <t>10 шт.</t>
  </si>
  <si>
    <t>ТСН-2001.1. Доп. 1-42. Р. 22, о. 6, поз. 12</t>
  </si>
  <si>
    <t>48</t>
  </si>
  <si>
    <t>1.21-5-1003</t>
  </si>
  <si>
    <t>Розетка штепсельная</t>
  </si>
  <si>
    <t>ТСН-2001.1 Доп. 55, Р. 21, о. 5, поз. 1003</t>
  </si>
  <si>
    <t>49</t>
  </si>
  <si>
    <t>1.21-5-51</t>
  </si>
  <si>
    <t>Выключатели</t>
  </si>
  <si>
    <t>ТСН-2001.1. Доп. 1-42. Р. 21, о. 5, поз. 51</t>
  </si>
  <si>
    <t>50</t>
  </si>
  <si>
    <t>1.21-5-1063</t>
  </si>
  <si>
    <t>Коробки для протяжки и разветвления проводов</t>
  </si>
  <si>
    <t>ТСН-2001.1. Доп. 1-42. Р. 21, о. 5, поз. 1063</t>
  </si>
  <si>
    <t>Оборудование</t>
  </si>
  <si>
    <t>51</t>
  </si>
  <si>
    <t>Цена поставщика</t>
  </si>
  <si>
    <t>РУ-10кВ , в комплект поставки входит: 6 ячеек КСО 298М, 4 торцевые панели, комплект сборных шин, ШОП, ШСН</t>
  </si>
  <si>
    <t>ШТ</t>
  </si>
  <si>
    <t>[4 432 249 / 1,2] +  4,2% Заг.скл</t>
  </si>
  <si>
    <t>0</t>
  </si>
  <si>
    <t>52</t>
  </si>
  <si>
    <t>1.7-8-3</t>
  </si>
  <si>
    <t>Огнетушитель</t>
  </si>
  <si>
    <t>ТСН-2001.1. Доп. 1-42. Р. 7, о. 8, поз. 3</t>
  </si>
  <si>
    <t>53</t>
  </si>
  <si>
    <t>1.7-8-1</t>
  </si>
  <si>
    <t>Шкафы пожарные из стального листа, толщина 0,8 мм, с покрытием эмалью ПФ-115, для хранения одного огнетушителя, размеры 300х700х300 мм</t>
  </si>
  <si>
    <t>ТСН-2001.1. Доп. 1-42. Р. 7, о. 8, поз. 1</t>
  </si>
  <si>
    <t>54</t>
  </si>
  <si>
    <t>1.1-1-1299</t>
  </si>
  <si>
    <t>ТСН-2001.1. Доп. 1-42. Р. 1, о. 1, поз. 1299</t>
  </si>
  <si>
    <t>55</t>
  </si>
  <si>
    <t>1.1-1-409</t>
  </si>
  <si>
    <t>Ковры диэлектрические, размер 500х600 мм</t>
  </si>
  <si>
    <t>ТСН-2001.1. Доп. 1-42. Р. 1, о. 1, поз. 409</t>
  </si>
  <si>
    <t>56</t>
  </si>
  <si>
    <t>1.18-4-1167</t>
  </si>
  <si>
    <t>Электроконвектор ELECTROLUX ECN/AS-1000</t>
  </si>
  <si>
    <t>ТСН-2001.1 Доп. 52, Р. 18, о. 4, поз. 1167</t>
  </si>
  <si>
    <t>Пусконаладочные работы</t>
  </si>
  <si>
    <t>57</t>
  </si>
  <si>
    <t>5.1-158-2</t>
  </si>
  <si>
    <t>Фазировка электрической линии или трансформатора с сетью напряжением свыше 1 кВ</t>
  </si>
  <si>
    <t>1 фазировка</t>
  </si>
  <si>
    <t>ТСН-2001.5. Доп. 1-42. Сб. 1, т. 158, поз. 2</t>
  </si>
  <si>
    <t>ТСН-2001.5-1. 1-1...1-189</t>
  </si>
  <si>
    <t>ТСН-2001.5-1-1</t>
  </si>
  <si>
    <t>58</t>
  </si>
  <si>
    <t>5.1-26-5</t>
  </si>
  <si>
    <t>Выключатель автоматический с электромагнитным дутьем или вакуумный, напряжением до 11 кВ</t>
  </si>
  <si>
    <t>ТСН-2001.5. Доп. 1-42. Сб. 1, т. 26, поз. 5</t>
  </si>
  <si>
    <t>59</t>
  </si>
  <si>
    <t>5.1-23-1</t>
  </si>
  <si>
    <t>Разъединитель трехполюсный напряжением до 20 кВ</t>
  </si>
  <si>
    <t>ТСН-2001.5. Доп. 1-42. Сб. 1, т. 23, поз. 1</t>
  </si>
  <si>
    <t>60</t>
  </si>
  <si>
    <t>5.1-161-1</t>
  </si>
  <si>
    <t>Измерение токов утечки или пробивного напряжения разрядника или токов утечки ограничителя напряжения</t>
  </si>
  <si>
    <t>1 измерение</t>
  </si>
  <si>
    <t>ТСН-2001.5. Доп. 1-42. Сб. 1, т. 161, поз. 1</t>
  </si>
  <si>
    <t>61</t>
  </si>
  <si>
    <t>5.1-16-2</t>
  </si>
  <si>
    <t>Трансформатор трехфазный напряжением до 11 кВ</t>
  </si>
  <si>
    <t>ТСН-2001.5. Доп. 1-42. Сб. 1, т. 16, поз. 2</t>
  </si>
  <si>
    <t>62</t>
  </si>
  <si>
    <t>5.1-17-1</t>
  </si>
  <si>
    <t>Трансформатор выносной напряжением до 1 кВ</t>
  </si>
  <si>
    <t>ТСН-2001.5. Доп. 1-42. Сб. 1, т. 17, поз. 1</t>
  </si>
  <si>
    <t>63</t>
  </si>
  <si>
    <t>5.1-17-2</t>
  </si>
  <si>
    <t>Трансформатор выносной с твердой изоляцией напряжением до 11 кВ</t>
  </si>
  <si>
    <t>ТСН-2001.5. Доп. 1-42. Сб. 1, т. 17, поз. 2</t>
  </si>
  <si>
    <t>64</t>
  </si>
  <si>
    <t>5.1-167-2</t>
  </si>
  <si>
    <t>Обмотка трансформатора измерительного первичная</t>
  </si>
  <si>
    <t>испытание</t>
  </si>
  <si>
    <t>ТСН-2001.5. Доп. 1-42. Сб. 1, т. 167, поз. 2</t>
  </si>
  <si>
    <t>65</t>
  </si>
  <si>
    <t>5.1-167-3</t>
  </si>
  <si>
    <t>Обмотка трансформатора измерительного вторичная</t>
  </si>
  <si>
    <t>ТСН-2001.5. Доп. 1-42. Сб. 1, т. 167, поз. 3</t>
  </si>
  <si>
    <t>66</t>
  </si>
  <si>
    <t>5.1-168-1</t>
  </si>
  <si>
    <t>Шины напряжением до 11 кВ</t>
  </si>
  <si>
    <t>1 испытание</t>
  </si>
  <si>
    <t>ТСН-2001.5. Доп. 1-42. Сб. 1, т. 168, поз. 1</t>
  </si>
  <si>
    <t>67</t>
  </si>
  <si>
    <t>5.1-47-1</t>
  </si>
  <si>
    <t>Двухфазные токовые отсечки, двухфазная токовая отсечка (комплект типа КЗ-9) или МТЗ с независимой выдержкой времени (комплект типа КЗ-12)</t>
  </si>
  <si>
    <t>ТСН-2001.5. Доп. 1-42. Сб. 1, т. 47, поз. 1</t>
  </si>
  <si>
    <t>68</t>
  </si>
  <si>
    <t>5.1-36-1</t>
  </si>
  <si>
    <t>Максимальные токовые защиты (МТЗ), защита прямого действия с одним реле</t>
  </si>
  <si>
    <t>ТСН-2001.5. Доп. 1-42. Сб. 1, т. 36, поз. 1</t>
  </si>
  <si>
    <t>69</t>
  </si>
  <si>
    <t>5.1-87-2</t>
  </si>
  <si>
    <t>Устройство АВР линии напряжением ниже 1 кВ без схемы восстановления напряжения</t>
  </si>
  <si>
    <t>1 устройство</t>
  </si>
  <si>
    <t>ТСН-2001.5. Доп. 1-42. Сб. 1, т. 87, поз. 2</t>
  </si>
  <si>
    <t>70</t>
  </si>
  <si>
    <t>5.1-38-1</t>
  </si>
  <si>
    <t>МТЗ на постоянном и переменном оперативном токе с реле РТ-40, РТС одним</t>
  </si>
  <si>
    <t>ТСН-2001.5. Доп. 1-42. Сб. 1, т. 38, поз. 1</t>
  </si>
  <si>
    <t>71</t>
  </si>
  <si>
    <t>5.1-40-1</t>
  </si>
  <si>
    <t>Устройство пуска МТЗ по напряжению</t>
  </si>
  <si>
    <t>1 комплект</t>
  </si>
  <si>
    <t>ТСН-2001.5. Доп. 1-42. Сб. 1, т. 40, поз. 1</t>
  </si>
  <si>
    <t>72</t>
  </si>
  <si>
    <t>5.1-175-1</t>
  </si>
  <si>
    <t>Кабели силовые напряжением до 10 кВ</t>
  </si>
  <si>
    <t>ТСН-2001.5. Доп. 1-42. Сб. 1, т. 175, поз. 1</t>
  </si>
  <si>
    <t>73</t>
  </si>
  <si>
    <t>5.1-162-1</t>
  </si>
  <si>
    <t>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 и коммутационным аппаратам</t>
  </si>
  <si>
    <t>ТСН-2001.5. Доп. 1-42. Сб. 1, т. 162, поз. 1</t>
  </si>
  <si>
    <t>74</t>
  </si>
  <si>
    <t>5.1-151-1</t>
  </si>
  <si>
    <t>Измерение сопротивления растеканию тока заземлителя</t>
  </si>
  <si>
    <t>измерение</t>
  </si>
  <si>
    <t>ТСН-2001.5. Доп. 1-42. Сб. 1, т. 151, поз. 1</t>
  </si>
  <si>
    <t>75</t>
  </si>
  <si>
    <t>5.1-151-2</t>
  </si>
  <si>
    <t>Измерение сопротивления растеканию тока контура с диагональю до 20 м</t>
  </si>
  <si>
    <t>ТСН-2001.5. Доп. 1-42. Сб. 1, т. 151, поз. 2</t>
  </si>
  <si>
    <t>76</t>
  </si>
  <si>
    <t>5.1-153-1</t>
  </si>
  <si>
    <t>Определение удельного сопротивления грунта</t>
  </si>
  <si>
    <t>ТСН-2001.5. Доп. 1-42. Сб. 1, т. 153, поз. 1</t>
  </si>
  <si>
    <t>77</t>
  </si>
  <si>
    <t>5.1-152-1</t>
  </si>
  <si>
    <t>Проверка наличия цепи между заземлителями и заземленными элементами</t>
  </si>
  <si>
    <t>1 ТОЧКА</t>
  </si>
  <si>
    <t>ТСН-2001.5. Доп. 1-42. Сб. 1, т. 152, поз. 1</t>
  </si>
  <si>
    <t>Итог 1</t>
  </si>
  <si>
    <t>Итого</t>
  </si>
  <si>
    <t>Итог 2</t>
  </si>
  <si>
    <t>НДС 20%</t>
  </si>
  <si>
    <t>Итог 3</t>
  </si>
  <si>
    <t>Всего по смете</t>
  </si>
  <si>
    <t>Реконструкция РУ-10кВ в ЗТП-2 по адресу:  г.Москва,  поселение Десёновское, ДНП "Витязь".</t>
  </si>
  <si>
    <t>1.23-13-67</t>
  </si>
  <si>
    <t>Провода силовые с медными жилами в поливинилхлоридной изоляции, марка ПВ1, номинальное напряжение до 450 В, число жил и сечение 1х6 мм2</t>
  </si>
  <si>
    <t>ТСН-2001.1. Доп. 1-42. Р. 23, о. 13, поз. 67</t>
  </si>
  <si>
    <t>1.21-5-357</t>
  </si>
  <si>
    <t>Розетки штепсельные</t>
  </si>
  <si>
    <t>ТСН-2001.1. Доп. 1-42. Р. 21, о. 5, поз. 357</t>
  </si>
  <si>
    <t>Камера КСО-298-ВВ</t>
  </si>
  <si>
    <t>[684 000 / 1,2] +  4,2% Заг.скл</t>
  </si>
  <si>
    <t>Камера КСО-298-ТР</t>
  </si>
  <si>
    <t>[595 000 / 1,2] +  4,2% Заг.скл</t>
  </si>
  <si>
    <t>Камера КСО-298-ОЛ</t>
  </si>
  <si>
    <t>Камера КСО-298 СВ</t>
  </si>
  <si>
    <t>[569 000 / 1,2] +  4,2% Заг.скл</t>
  </si>
  <si>
    <t>Камера КСО-298 СР</t>
  </si>
  <si>
    <t>[167 000 / 1,2] +  4,2% Заг.скл</t>
  </si>
  <si>
    <t>Комплект ошиновки РУВН</t>
  </si>
  <si>
    <t>[77 000 / 1,2] +  4,2% Заг.скл</t>
  </si>
  <si>
    <t>ЩСН-ВН</t>
  </si>
  <si>
    <t>[121 000 / 1,2] +  4,2% Заг.скл</t>
  </si>
  <si>
    <t>ЩОП</t>
  </si>
  <si>
    <t>[94 000 / 1,2] +  4,2% Заг.скл</t>
  </si>
  <si>
    <t>78</t>
  </si>
  <si>
    <t>79</t>
  </si>
  <si>
    <t>80</t>
  </si>
  <si>
    <t>81</t>
  </si>
  <si>
    <t>82</t>
  </si>
  <si>
    <t>83</t>
  </si>
  <si>
    <t>Уровень цен</t>
  </si>
  <si>
    <t>Сборник индексов</t>
  </si>
  <si>
    <t>Коэффициенты к ТСН-2001 МГЭ, ремонт</t>
  </si>
  <si>
    <t>195</t>
  </si>
  <si>
    <t>_OBSM_</t>
  </si>
  <si>
    <t>9999990008</t>
  </si>
  <si>
    <t>Трудозатраты рабочих</t>
  </si>
  <si>
    <t>чел.-ч.</t>
  </si>
  <si>
    <t>2.1-18-7</t>
  </si>
  <si>
    <t>ТСН-2001.2. Доп. 47. п.1-18-7 (183001)</t>
  </si>
  <si>
    <t>Автомобили грузовые бортовые, грузоподъемность до 5 т</t>
  </si>
  <si>
    <t>маш.-ч.</t>
  </si>
  <si>
    <t>2.1-30-90</t>
  </si>
  <si>
    <t>ТСН-2001.2. Доп. 46. п.1-30-90 (302501)</t>
  </si>
  <si>
    <t>Дрель-миксеры, 150-650 об/мин</t>
  </si>
  <si>
    <t>9999990007</t>
  </si>
  <si>
    <t>Стоимость прочих машин (ЭСН)</t>
  </si>
  <si>
    <t>руб.</t>
  </si>
  <si>
    <t>1.1-1-118</t>
  </si>
  <si>
    <t>ТСН-2001.1. Доп. 1-42. Р. 1, о. 1, поз. 118</t>
  </si>
  <si>
    <t>Вода</t>
  </si>
  <si>
    <t>м3</t>
  </si>
  <si>
    <t>1.1-1-1463</t>
  </si>
  <si>
    <t>ТСН-2001.1. Доп. 1-42. Р. 1, о. 1, поз. 1463</t>
  </si>
  <si>
    <t>Шкурка шлифовальная на бумажной основе</t>
  </si>
  <si>
    <t>м2</t>
  </si>
  <si>
    <t>1.1-1-393</t>
  </si>
  <si>
    <t>ТСН-2001.1. Доп. 1-42. Р. 1, о. 1, поз. 393</t>
  </si>
  <si>
    <t>Клей малярный</t>
  </si>
  <si>
    <t>1.1-1-652</t>
  </si>
  <si>
    <t>ТСН-2001.1. Доп. 1-42. Р. 1, о. 1, поз. 652</t>
  </si>
  <si>
    <t>Мел молотый</t>
  </si>
  <si>
    <t>1.1-1-660</t>
  </si>
  <si>
    <t>ТСН-2001.1. Доп. 1-42. Р. 1, о. 1, поз. 660</t>
  </si>
  <si>
    <t>Мыло твердое</t>
  </si>
  <si>
    <t>1.1-1-1487</t>
  </si>
  <si>
    <t>ТСН-2001.1. Доп. 1-42. Р. 1, о. 1, поз. 1487</t>
  </si>
  <si>
    <t>Шпатлевка масляно-клеевая универсальная</t>
  </si>
  <si>
    <t>1.1-1-463</t>
  </si>
  <si>
    <t>ТСН-2001.1. Доп. 1-42. Р. 1, о. 1, поз. 463</t>
  </si>
  <si>
    <t>Краски масляные жидкотертые цветные (готовые к употреблению) для наружных и внутренних работ, марка МА-25</t>
  </si>
  <si>
    <t>1.1-1-732</t>
  </si>
  <si>
    <t>ТСН-2001.1. Доп. 1-42. Р. 1, о. 1, поз. 732</t>
  </si>
  <si>
    <t>Олифа для окраски комбинированная "Оксоль"</t>
  </si>
  <si>
    <t>кг</t>
  </si>
  <si>
    <t>9999990006</t>
  </si>
  <si>
    <t>Стоимость прочих материалов (ЭСН)</t>
  </si>
  <si>
    <t>2.1-4-22</t>
  </si>
  <si>
    <t>ТСН-2001.2. Доп. 1-42, п. 1-4-22 (042005)</t>
  </si>
  <si>
    <t>Вышки телескопические на автомобиле, высота до 22 м, грузоподъемность 250-300 кг</t>
  </si>
  <si>
    <t>1.1-1-461</t>
  </si>
  <si>
    <t>ТСН-2001.1. Доп. 1-42. Р. 1, о. 1, поз. 461</t>
  </si>
  <si>
    <t>Краски масляные жидкотертые цветные (готовые к употреблению) для наружных и внутренних работ, марка МА-15</t>
  </si>
  <si>
    <t>2.1-10-12</t>
  </si>
  <si>
    <t>ТСН-2001.2. Доп. 1-42, п. 1-10-12 (105001)</t>
  </si>
  <si>
    <t>Электрокомпрессоры прицепные, производительность до 3,5 м3/мин</t>
  </si>
  <si>
    <t>1.1-1-489</t>
  </si>
  <si>
    <t>ТСН-2001.1. Доп. 1-42. Р. 1, о. 1, поз. 489</t>
  </si>
  <si>
    <t>Ксилол нефтяной, марка А</t>
  </si>
  <si>
    <t>2.1-4-12</t>
  </si>
  <si>
    <t>ТСН-2001.2. Доп. 1-42, п. 1-4-12 (040205)</t>
  </si>
  <si>
    <t>Погрузчики на автомобильном ходу, грузоподъемность до 5 т</t>
  </si>
  <si>
    <t>1.1-1-1577</t>
  </si>
  <si>
    <t>ТСН-2001.1. Доп. 1-42. Р. 1, о. 1, поз. 1577</t>
  </si>
  <si>
    <t>Эмаль, марка ПФ-115 (цветная), пентафталевая</t>
  </si>
  <si>
    <t>1.1-1-999</t>
  </si>
  <si>
    <t>ТСН-2001.1. Доп. 1-42. Р. 1, о. 1, поз. 999</t>
  </si>
  <si>
    <t>Растворитель "Уайт-спирит"</t>
  </si>
  <si>
    <t>*0,3</t>
  </si>
  <si>
    <t>9999990002</t>
  </si>
  <si>
    <t>Масса оборудования</t>
  </si>
  <si>
    <t>2313332000</t>
  </si>
  <si>
    <t>Грунтовка глубокого проникновения</t>
  </si>
  <si>
    <t>2312940000</t>
  </si>
  <si>
    <t>Шпатлевки</t>
  </si>
  <si>
    <t>2388410000</t>
  </si>
  <si>
    <t>Краски водоэмульсионные поливинилацетатные</t>
  </si>
  <si>
    <t>2312130000</t>
  </si>
  <si>
    <t>Грунтовка ГФ-021 красно-коричневая</t>
  </si>
  <si>
    <t>(наименование работ и затрат)</t>
  </si>
  <si>
    <t>В базисном уровне цен</t>
  </si>
  <si>
    <t>В текущем уровне цен</t>
  </si>
  <si>
    <t>Сметная стоимость</t>
  </si>
  <si>
    <t xml:space="preserve">Кроме того: </t>
  </si>
  <si>
    <t>№ п/п</t>
  </si>
  <si>
    <t>Шифр расценки и коды ресурсов</t>
  </si>
  <si>
    <t>Наименование работ и затрат</t>
  </si>
  <si>
    <t>Ед. изм.</t>
  </si>
  <si>
    <t>Кол-во
единиц</t>
  </si>
  <si>
    <t>Цена на
ед. изм.,
руб.</t>
  </si>
  <si>
    <t>Попра-
вочные
коэффи-
циенты</t>
  </si>
  <si>
    <t>Коэффи-
циенты
зимних
удорожа-
ний</t>
  </si>
  <si>
    <t>Всего
затрат в
базисном
уровне цен,
руб.</t>
  </si>
  <si>
    <t>Коэффи-
циенты
(индек-
сы) пере-
счета,
нормы
НР и СП</t>
  </si>
  <si>
    <t>ВСЕГО
затрат в
текущем
уровне цен,
руб.</t>
  </si>
  <si>
    <t>Форма № 4б</t>
  </si>
  <si>
    <t>Составлен(а) по ТСН-2001 с учетом Дополнения №: 66</t>
  </si>
  <si>
    <t>№ и период сборника коэффициентов (индексов) пересчета: Коэффициенты к ТСН-2001 МГЭ, ремонт №195 декабрь 2022 года</t>
  </si>
  <si>
    <t>ЗП</t>
  </si>
  <si>
    <t>НР от ЗП</t>
  </si>
  <si>
    <t>%</t>
  </si>
  <si>
    <t>СП от ЗП</t>
  </si>
  <si>
    <t>ЗТР</t>
  </si>
  <si>
    <t>чел-ч</t>
  </si>
  <si>
    <t>Всего по позиции:</t>
  </si>
  <si>
    <t>ЭМ</t>
  </si>
  <si>
    <t>в т.ч. ЗПМ</t>
  </si>
  <si>
    <t>НР и СП от ЗПМ</t>
  </si>
  <si>
    <t>МР</t>
  </si>
  <si>
    <t xml:space="preserve">   Итого по ТСН-2001.16</t>
  </si>
  <si>
    <t xml:space="preserve">   Итого возвратных сумм</t>
  </si>
  <si>
    <r>
      <t>4.8-61-1</t>
    </r>
    <r>
      <rPr>
        <i/>
        <sz val="10"/>
        <rFont val="Arial"/>
        <family val="2"/>
        <charset val="204"/>
      </rPr>
      <t xml:space="preserve">
Поправка: ТСН-2001.4-10. тб2. п.2</t>
    </r>
  </si>
  <si>
    <r>
      <t>4.8-61-2</t>
    </r>
    <r>
      <rPr>
        <i/>
        <sz val="10"/>
        <rFont val="Arial"/>
        <family val="2"/>
        <charset val="204"/>
      </rPr>
      <t xml:space="preserve">
Поправка: ТСН-2001.4-10. тб2. п.2</t>
    </r>
  </si>
  <si>
    <r>
      <t>4.8-56-4</t>
    </r>
    <r>
      <rPr>
        <i/>
        <sz val="10"/>
        <rFont val="Arial"/>
        <family val="2"/>
        <charset val="204"/>
      </rPr>
      <t xml:space="preserve">
Поправка: ТСН-2001.4-10. тб2. п.2</t>
    </r>
  </si>
  <si>
    <r>
      <t>4.8-66-1</t>
    </r>
    <r>
      <rPr>
        <i/>
        <sz val="10"/>
        <rFont val="Arial"/>
        <family val="2"/>
        <charset val="204"/>
      </rPr>
      <t xml:space="preserve">
Поправка: ТСН-2001.4-10. тб2. п.2</t>
    </r>
  </si>
  <si>
    <r>
      <t>4.8-79-3</t>
    </r>
    <r>
      <rPr>
        <i/>
        <sz val="10"/>
        <rFont val="Arial"/>
        <family val="2"/>
        <charset val="204"/>
      </rPr>
      <t xml:space="preserve">
Поправка: ТСН-2001.4-10. тб2. п.2</t>
    </r>
  </si>
  <si>
    <r>
      <t>4.8-96-7</t>
    </r>
    <r>
      <rPr>
        <i/>
        <sz val="10"/>
        <rFont val="Arial"/>
        <family val="2"/>
        <charset val="204"/>
      </rPr>
      <t xml:space="preserve">
Поправка: ТСН-2001.4-10. тб2. п.2</t>
    </r>
  </si>
  <si>
    <r>
      <t>4.8-172-1</t>
    </r>
    <r>
      <rPr>
        <i/>
        <sz val="10"/>
        <rFont val="Arial"/>
        <family val="2"/>
        <charset val="204"/>
      </rPr>
      <t xml:space="preserve">
Поправка: ТСН-2001.4-10. тб2. п.2</t>
    </r>
  </si>
  <si>
    <r>
      <t>4.8-245-9</t>
    </r>
    <r>
      <rPr>
        <i/>
        <sz val="10"/>
        <rFont val="Arial"/>
        <family val="2"/>
        <charset val="204"/>
      </rPr>
      <t xml:space="preserve">
Поправка: ТСН-2001.4-10. тб2. п.2</t>
    </r>
  </si>
  <si>
    <r>
      <t>4.8-243-8</t>
    </r>
    <r>
      <rPr>
        <i/>
        <sz val="10"/>
        <rFont val="Arial"/>
        <family val="2"/>
        <charset val="204"/>
      </rPr>
      <t xml:space="preserve">
Поправка: ТСН-2001.4-10. тб2. п.2</t>
    </r>
  </si>
  <si>
    <r>
      <t>4.8-243-1</t>
    </r>
    <r>
      <rPr>
        <i/>
        <sz val="10"/>
        <rFont val="Arial"/>
        <family val="2"/>
        <charset val="204"/>
      </rPr>
      <t xml:space="preserve">
Поправка: ТСН-2001.4-10. тб2. п.2</t>
    </r>
  </si>
  <si>
    <r>
      <t>4.8-237-5</t>
    </r>
    <r>
      <rPr>
        <i/>
        <sz val="10"/>
        <rFont val="Arial"/>
        <family val="2"/>
        <charset val="204"/>
      </rPr>
      <t xml:space="preserve">
Поправка: ТСН-2001.4-10. тб2. п.2</t>
    </r>
  </si>
  <si>
    <r>
      <t>РУ-10кВ , в комплект поставки входит: 6 ячеек КСО 298М, 4 торцевые панели, комплект сборных шин, ШОП, ШСН</t>
    </r>
    <r>
      <rPr>
        <i/>
        <sz val="10"/>
        <rFont val="Arial"/>
        <family val="2"/>
        <charset val="204"/>
      </rPr>
      <t xml:space="preserve">
3 848 669,54 = [4 432 249 / 1,2] +  4,2% Заг.скл</t>
    </r>
  </si>
  <si>
    <t xml:space="preserve"> тыс.руб.</t>
  </si>
  <si>
    <t xml:space="preserve">Составил   </t>
  </si>
  <si>
    <t>(должность, подпись, инициалы, фамилия)</t>
  </si>
  <si>
    <t xml:space="preserve">Проверил   </t>
  </si>
  <si>
    <t>УТВЕРЖДАЮ:</t>
  </si>
  <si>
    <t>Генеральный директор АО "РСП"</t>
  </si>
  <si>
    <t>____________________Н.В. Ильин</t>
  </si>
  <si>
    <t>"___"  ___________________2023 г</t>
  </si>
  <si>
    <t>ЛОКАЛЬНАЯ СМЕТА № 1</t>
  </si>
  <si>
    <t>Проектные работы</t>
  </si>
  <si>
    <t>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</si>
</sst>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\-\ #,##0.00"/>
    <numFmt numFmtId="165" formatCode="General;\-General;"/>
  </numFmts>
  <fonts count="18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3"/>
      <name val="Arial"/>
      <family val="2"/>
      <charset val="204"/>
    </font>
    <font>
      <i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0" fontId="9" fillId="0" borderId="0"/>
    <xf numFmtId="0" fontId="9" fillId="0" borderId="0"/>
    <xf numFmtId="0" fontId="9" fillId="0" borderId="0"/>
  </cellStyleXfs>
  <cellXfs count="6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/>
    <xf numFmtId="0" fontId="13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center" vertical="top" wrapText="1"/>
    </xf>
    <xf numFmtId="164" fontId="14" fillId="0" borderId="0" xfId="0" applyNumberFormat="1" applyFont="1"/>
    <xf numFmtId="0" fontId="14" fillId="0" borderId="0" xfId="0" applyFont="1"/>
    <xf numFmtId="0" fontId="11" fillId="0" borderId="0" xfId="0" applyFont="1" applyAlignment="1">
      <alignment horizontal="left"/>
    </xf>
    <xf numFmtId="164" fontId="11" fillId="0" borderId="0" xfId="0" applyNumberFormat="1" applyFont="1"/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 vertical="top" wrapText="1"/>
    </xf>
    <xf numFmtId="0" fontId="16" fillId="0" borderId="0" xfId="0" applyFont="1" applyAlignment="1">
      <alignment horizontal="right" wrapText="1"/>
    </xf>
    <xf numFmtId="165" fontId="11" fillId="0" borderId="0" xfId="0" applyNumberFormat="1" applyFont="1" applyAlignment="1">
      <alignment horizontal="right" wrapText="1"/>
    </xf>
    <xf numFmtId="164" fontId="11" fillId="0" borderId="0" xfId="0" applyNumberFormat="1" applyFont="1" applyAlignment="1">
      <alignment horizontal="right"/>
    </xf>
    <xf numFmtId="164" fontId="0" fillId="0" borderId="0" xfId="0" applyNumberFormat="1"/>
    <xf numFmtId="0" fontId="11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right" wrapText="1"/>
    </xf>
    <xf numFmtId="0" fontId="11" fillId="0" borderId="5" xfId="0" applyFont="1" applyBorder="1" applyAlignment="1">
      <alignment horizontal="right"/>
    </xf>
    <xf numFmtId="164" fontId="11" fillId="0" borderId="5" xfId="0" applyNumberFormat="1" applyFont="1" applyBorder="1" applyAlignment="1">
      <alignment horizontal="right"/>
    </xf>
    <xf numFmtId="165" fontId="11" fillId="0" borderId="5" xfId="0" applyNumberFormat="1" applyFont="1" applyBorder="1" applyAlignment="1">
      <alignment horizontal="right" wrapText="1"/>
    </xf>
    <xf numFmtId="0" fontId="0" fillId="0" borderId="6" xfId="0" applyBorder="1"/>
    <xf numFmtId="164" fontId="16" fillId="0" borderId="0" xfId="0" applyNumberFormat="1" applyFont="1" applyAlignment="1">
      <alignment horizontal="right"/>
    </xf>
    <xf numFmtId="165" fontId="11" fillId="0" borderId="0" xfId="0" quotePrefix="1" applyNumberFormat="1" applyFont="1" applyAlignment="1">
      <alignment horizontal="right" wrapText="1"/>
    </xf>
    <xf numFmtId="0" fontId="11" fillId="0" borderId="1" xfId="0" applyFont="1" applyBorder="1"/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/>
    </xf>
    <xf numFmtId="0" fontId="10" fillId="0" borderId="2" xfId="0" applyFont="1" applyBorder="1" applyAlignment="1">
      <alignment horizontal="center"/>
    </xf>
    <xf numFmtId="164" fontId="14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left" wrapText="1"/>
    </xf>
    <xf numFmtId="164" fontId="14" fillId="0" borderId="6" xfId="0" applyNumberFormat="1" applyFont="1" applyBorder="1" applyAlignment="1">
      <alignment horizontal="right"/>
    </xf>
    <xf numFmtId="0" fontId="15" fillId="0" borderId="0" xfId="0" applyFont="1" applyAlignment="1">
      <alignment horizontal="center" wrapText="1"/>
    </xf>
    <xf numFmtId="0" fontId="11" fillId="0" borderId="0" xfId="1" applyFont="1" applyAlignment="1">
      <alignment horizontal="left"/>
    </xf>
    <xf numFmtId="0" fontId="11" fillId="0" borderId="1" xfId="0" applyFont="1" applyBorder="1" applyAlignment="1">
      <alignment horizontal="left" wrapText="1"/>
    </xf>
    <xf numFmtId="0" fontId="11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13" fillId="0" borderId="1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0" fillId="0" borderId="0" xfId="0"/>
    <xf numFmtId="0" fontId="12" fillId="0" borderId="0" xfId="2" applyFont="1" applyAlignment="1">
      <alignment horizontal="left" wrapText="1"/>
    </xf>
    <xf numFmtId="0" fontId="12" fillId="0" borderId="0" xfId="2" applyFont="1" applyAlignment="1">
      <alignment horizontal="left" wrapText="1"/>
    </xf>
    <xf numFmtId="0" fontId="12" fillId="0" borderId="0" xfId="2" applyFont="1" applyAlignment="1">
      <alignment wrapText="1"/>
    </xf>
    <xf numFmtId="0" fontId="12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14" fillId="0" borderId="6" xfId="0" applyFont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12" fillId="0" borderId="0" xfId="3" applyFont="1" applyAlignment="1">
      <alignment horizontal="left" wrapText="1"/>
    </xf>
    <xf numFmtId="0" fontId="12" fillId="0" borderId="0" xfId="3" applyFont="1" applyAlignment="1">
      <alignment horizontal="left" wrapText="1"/>
    </xf>
    <xf numFmtId="164" fontId="12" fillId="0" borderId="0" xfId="3" applyNumberFormat="1" applyFont="1" applyAlignment="1">
      <alignment horizontal="right"/>
    </xf>
    <xf numFmtId="4" fontId="12" fillId="0" borderId="0" xfId="3" applyNumberFormat="1" applyFont="1" applyAlignment="1">
      <alignment horizontal="left" wrapText="1"/>
    </xf>
    <xf numFmtId="9" fontId="12" fillId="0" borderId="0" xfId="3" applyNumberFormat="1" applyFont="1" applyAlignment="1">
      <alignment horizontal="left" wrapText="1"/>
    </xf>
    <xf numFmtId="0" fontId="12" fillId="0" borderId="0" xfId="0" applyFont="1" applyAlignment="1">
      <alignment horizontal="left" wrapText="1"/>
    </xf>
    <xf numFmtId="164" fontId="12" fillId="0" borderId="0" xfId="0" applyNumberFormat="1" applyFont="1" applyAlignment="1">
      <alignment horizontal="right"/>
    </xf>
    <xf numFmtId="0" fontId="12" fillId="0" borderId="0" xfId="3" applyFont="1" applyAlignment="1">
      <alignment wrapText="1"/>
    </xf>
  </cellXfs>
  <cellStyles count="4">
    <cellStyle name="Обычный" xfId="0" builtinId="0"/>
    <cellStyle name="Обычный 2 2" xfId="2" xr:uid="{ADF2C389-5D67-44B5-92C7-8B79729B6806}"/>
    <cellStyle name="Обычный 2 28" xfId="3" xr:uid="{101B0058-DDBA-4AC9-8FE3-4E9C402D9F42}"/>
    <cellStyle name="Обычный 4" xfId="1" xr:uid="{4990D50D-E34C-46D4-B03E-A9814EA440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7B81A-D060-43A4-86FB-D85F5BA8F4B1}">
  <sheetPr>
    <pageSetUpPr fitToPage="1"/>
  </sheetPr>
  <dimension ref="A1:AL659"/>
  <sheetViews>
    <sheetView tabSelected="1" zoomScaleNormal="100" workbookViewId="0">
      <selection activeCell="A3" sqref="A3:K11"/>
    </sheetView>
  </sheetViews>
  <sheetFormatPr defaultRowHeight="12.75" x14ac:dyDescent="0.2"/>
  <cols>
    <col min="1" max="1" width="5.7109375" customWidth="1"/>
    <col min="2" max="2" width="21.28515625" customWidth="1"/>
    <col min="3" max="3" width="52.85546875" style="55" customWidth="1"/>
    <col min="4" max="4" width="11.7109375" customWidth="1"/>
    <col min="5" max="5" width="10.140625" bestFit="1" customWidth="1"/>
    <col min="6" max="6" width="13.140625" bestFit="1" customWidth="1"/>
    <col min="7" max="7" width="8.5703125" bestFit="1" customWidth="1"/>
    <col min="8" max="8" width="9.85546875" bestFit="1" customWidth="1"/>
    <col min="9" max="9" width="13.140625" bestFit="1" customWidth="1"/>
    <col min="10" max="10" width="11.85546875" bestFit="1" customWidth="1"/>
    <col min="11" max="11" width="13.140625" bestFit="1" customWidth="1"/>
    <col min="14" max="36" width="0" hidden="1" customWidth="1"/>
    <col min="37" max="37" width="129.7109375" hidden="1" customWidth="1"/>
    <col min="38" max="38" width="96" hidden="1" customWidth="1"/>
    <col min="39" max="42" width="0" hidden="1" customWidth="1"/>
  </cols>
  <sheetData>
    <row r="1" spans="1:37" x14ac:dyDescent="0.2">
      <c r="A1" s="9" t="str">
        <f>Source!B1</f>
        <v>Smeta.RU  (495) 974-1589</v>
      </c>
    </row>
    <row r="2" spans="1:37" ht="14.25" x14ac:dyDescent="0.2">
      <c r="A2" s="10"/>
      <c r="B2" s="10"/>
      <c r="C2" s="17"/>
      <c r="D2" s="10"/>
      <c r="E2" s="10"/>
      <c r="F2" s="10"/>
      <c r="G2" s="10"/>
      <c r="H2" s="10"/>
      <c r="I2" s="10"/>
      <c r="J2" s="46" t="s">
        <v>567</v>
      </c>
      <c r="K2" s="46"/>
    </row>
    <row r="3" spans="1:37" ht="15.75" x14ac:dyDescent="0.25">
      <c r="A3" s="21"/>
      <c r="B3" s="51" t="s">
        <v>599</v>
      </c>
      <c r="C3" s="51"/>
      <c r="D3" s="52"/>
      <c r="E3" s="53"/>
      <c r="F3" s="53"/>
      <c r="G3" s="21"/>
      <c r="H3" s="21"/>
      <c r="I3" s="21"/>
      <c r="J3" s="21"/>
      <c r="K3" s="10"/>
    </row>
    <row r="4" spans="1:37" ht="15.75" x14ac:dyDescent="0.25">
      <c r="A4" s="21"/>
      <c r="B4" s="52"/>
      <c r="C4" s="52"/>
      <c r="D4" s="52"/>
      <c r="E4" s="53"/>
      <c r="F4" s="53"/>
      <c r="G4" s="21"/>
      <c r="H4" s="21"/>
      <c r="I4" s="21"/>
      <c r="J4" s="21"/>
      <c r="K4" s="10"/>
    </row>
    <row r="5" spans="1:37" ht="15.75" x14ac:dyDescent="0.25">
      <c r="A5" s="21"/>
      <c r="B5" s="51" t="s">
        <v>600</v>
      </c>
      <c r="C5" s="51"/>
      <c r="D5" s="51"/>
      <c r="E5" s="51"/>
      <c r="F5" s="51"/>
      <c r="G5" s="21"/>
      <c r="H5" s="21"/>
      <c r="I5" s="21"/>
      <c r="J5" s="21"/>
      <c r="K5" s="10"/>
    </row>
    <row r="6" spans="1:37" ht="15.75" x14ac:dyDescent="0.25">
      <c r="A6" s="21"/>
      <c r="B6" s="52"/>
      <c r="C6" s="52"/>
      <c r="D6" s="52"/>
      <c r="E6" s="53"/>
      <c r="F6" s="53"/>
      <c r="G6" s="21"/>
      <c r="H6" s="21"/>
      <c r="I6" s="21"/>
      <c r="J6" s="21"/>
      <c r="K6" s="10"/>
    </row>
    <row r="7" spans="1:37" ht="15.75" x14ac:dyDescent="0.25">
      <c r="A7" s="21"/>
      <c r="B7" s="51" t="s">
        <v>601</v>
      </c>
      <c r="C7" s="51"/>
      <c r="D7" s="51"/>
      <c r="E7" s="51"/>
      <c r="F7" s="53"/>
      <c r="G7" s="21"/>
      <c r="H7" s="21"/>
      <c r="I7" s="21"/>
      <c r="J7" s="21"/>
      <c r="K7" s="10"/>
    </row>
    <row r="8" spans="1:37" ht="15.75" x14ac:dyDescent="0.25">
      <c r="A8" s="21"/>
      <c r="B8" s="52"/>
      <c r="C8" s="52"/>
      <c r="D8" s="52"/>
      <c r="E8" s="53"/>
      <c r="F8" s="53"/>
      <c r="G8" s="21"/>
      <c r="H8" s="21"/>
      <c r="I8" s="21"/>
      <c r="J8" s="21"/>
      <c r="K8" s="10"/>
    </row>
    <row r="9" spans="1:37" ht="15.75" x14ac:dyDescent="0.25">
      <c r="A9" s="21"/>
      <c r="B9" s="51" t="s">
        <v>602</v>
      </c>
      <c r="C9" s="51"/>
      <c r="D9" s="52"/>
      <c r="E9" s="52"/>
      <c r="F9" s="53"/>
      <c r="G9" s="21"/>
      <c r="H9" s="21"/>
      <c r="I9" s="21"/>
      <c r="J9" s="21"/>
      <c r="K9" s="10"/>
    </row>
    <row r="10" spans="1:37" ht="14.25" x14ac:dyDescent="0.2">
      <c r="A10" s="10"/>
      <c r="B10" s="10"/>
      <c r="C10" s="17"/>
      <c r="D10" s="10"/>
      <c r="E10" s="10"/>
      <c r="F10" s="10"/>
      <c r="G10" s="10"/>
      <c r="H10" s="10"/>
      <c r="I10" s="10"/>
      <c r="J10" s="10"/>
      <c r="K10" s="10"/>
    </row>
    <row r="11" spans="1:37" ht="15.75" x14ac:dyDescent="0.25">
      <c r="A11" s="54" t="s">
        <v>603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2" spans="1:37" ht="14.25" x14ac:dyDescent="0.2">
      <c r="A12" s="10"/>
      <c r="B12" s="10"/>
      <c r="C12" s="17"/>
      <c r="D12" s="10"/>
      <c r="E12" s="10"/>
      <c r="F12" s="10"/>
      <c r="G12" s="10"/>
      <c r="H12" s="10"/>
      <c r="I12" s="10"/>
      <c r="J12" s="10"/>
      <c r="K12" s="10"/>
    </row>
    <row r="13" spans="1:37" ht="25.5" customHeight="1" x14ac:dyDescent="0.25">
      <c r="A13" s="48" t="str">
        <f>IF(Source!G20&lt;&gt;"Новая локальная смета", Source!G20, "")</f>
        <v>Реконструкция РУ-10кВ в ЗТП-1 по адресу:  г.Москва,  поселение Десёновское, ДНП "Витязь".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AK13" s="11" t="str">
        <f>IF(Source!G20&lt;&gt;"Новая локальная смета", Source!G20, "")</f>
        <v>Реконструкция РУ-10кВ в ЗТП-1 по адресу:  г.Москва,  поселение Десёновское, ДНП "Витязь".</v>
      </c>
    </row>
    <row r="14" spans="1:37" x14ac:dyDescent="0.2">
      <c r="A14" s="49" t="s">
        <v>551</v>
      </c>
      <c r="B14" s="50"/>
      <c r="C14" s="50"/>
      <c r="D14" s="50"/>
      <c r="E14" s="50"/>
      <c r="F14" s="50"/>
      <c r="G14" s="50"/>
      <c r="H14" s="50"/>
      <c r="I14" s="50"/>
      <c r="J14" s="50"/>
      <c r="K14" s="50"/>
    </row>
    <row r="15" spans="1:37" ht="14.25" x14ac:dyDescent="0.2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37" ht="28.5" x14ac:dyDescent="0.2">
      <c r="A16" s="10"/>
      <c r="B16" s="10"/>
      <c r="C16" s="17"/>
      <c r="D16" s="10"/>
      <c r="E16" s="10"/>
      <c r="F16" s="10"/>
      <c r="G16" s="10"/>
      <c r="H16" s="10"/>
      <c r="I16" s="14" t="s">
        <v>552</v>
      </c>
      <c r="J16" s="14" t="s">
        <v>553</v>
      </c>
      <c r="K16" s="10"/>
    </row>
    <row r="17" spans="1:37" ht="15" x14ac:dyDescent="0.25">
      <c r="A17" s="10"/>
      <c r="B17" s="10"/>
      <c r="C17" s="17"/>
      <c r="D17" s="10"/>
      <c r="E17" s="47" t="s">
        <v>554</v>
      </c>
      <c r="F17" s="47"/>
      <c r="G17" s="47"/>
      <c r="H17" s="47"/>
      <c r="I17" s="15">
        <v>3938.25</v>
      </c>
      <c r="J17" s="15">
        <f>J650/1000</f>
        <v>6646.6956</v>
      </c>
      <c r="K17" s="16" t="s">
        <v>595</v>
      </c>
    </row>
    <row r="18" spans="1:37" ht="14.25" hidden="1" x14ac:dyDescent="0.2">
      <c r="A18" s="10"/>
      <c r="B18" s="10"/>
      <c r="C18" s="17"/>
      <c r="D18" s="10"/>
      <c r="E18" s="37" t="s">
        <v>555</v>
      </c>
      <c r="F18" s="37"/>
      <c r="G18" s="37"/>
      <c r="H18" s="37"/>
      <c r="I18" s="18"/>
      <c r="J18" s="18"/>
      <c r="K18" s="10"/>
    </row>
    <row r="19" spans="1:37" ht="14.25" hidden="1" x14ac:dyDescent="0.2">
      <c r="A19" s="10"/>
      <c r="B19" s="10"/>
      <c r="C19" s="17"/>
      <c r="D19" s="10"/>
      <c r="E19" s="44" t="s">
        <v>128</v>
      </c>
      <c r="F19" s="44"/>
      <c r="G19" s="44"/>
      <c r="H19" s="44"/>
      <c r="I19" s="18">
        <f>ROUND(SUM(AE25:AE645)/1000, 2)</f>
        <v>0</v>
      </c>
      <c r="J19" s="18">
        <f>SUM(AF25:AF645)/1000</f>
        <v>0</v>
      </c>
      <c r="K19" s="10" t="s">
        <v>595</v>
      </c>
    </row>
    <row r="20" spans="1:37" ht="14.25" x14ac:dyDescent="0.2">
      <c r="A20" s="10"/>
      <c r="B20" s="10"/>
      <c r="C20" s="17"/>
      <c r="D20" s="10"/>
      <c r="E20" s="10"/>
      <c r="F20" s="17"/>
      <c r="G20" s="17"/>
      <c r="H20" s="17"/>
      <c r="I20" s="18"/>
      <c r="J20" s="18"/>
      <c r="K20" s="10"/>
    </row>
    <row r="21" spans="1:37" ht="14.25" x14ac:dyDescent="0.2">
      <c r="A21" s="10" t="s">
        <v>568</v>
      </c>
      <c r="B21" s="10"/>
      <c r="C21" s="17"/>
      <c r="D21" s="10"/>
      <c r="E21" s="10"/>
      <c r="F21" s="17"/>
      <c r="G21" s="17"/>
      <c r="H21" s="17"/>
      <c r="I21" s="18"/>
      <c r="J21" s="18"/>
      <c r="K21" s="10"/>
    </row>
    <row r="22" spans="1:37" ht="20.25" customHeight="1" x14ac:dyDescent="0.2">
      <c r="A22" s="45" t="s">
        <v>569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AK22" s="12" t="s">
        <v>569</v>
      </c>
    </row>
    <row r="23" spans="1:37" ht="99.75" x14ac:dyDescent="0.2">
      <c r="A23" s="19" t="s">
        <v>556</v>
      </c>
      <c r="B23" s="19" t="s">
        <v>557</v>
      </c>
      <c r="C23" s="19" t="s">
        <v>558</v>
      </c>
      <c r="D23" s="19" t="s">
        <v>559</v>
      </c>
      <c r="E23" s="19" t="s">
        <v>560</v>
      </c>
      <c r="F23" s="19" t="s">
        <v>561</v>
      </c>
      <c r="G23" s="20" t="s">
        <v>562</v>
      </c>
      <c r="H23" s="20" t="s">
        <v>563</v>
      </c>
      <c r="I23" s="19" t="s">
        <v>564</v>
      </c>
      <c r="J23" s="19" t="s">
        <v>565</v>
      </c>
      <c r="K23" s="19" t="s">
        <v>566</v>
      </c>
    </row>
    <row r="24" spans="1:37" ht="14.25" x14ac:dyDescent="0.2">
      <c r="A24" s="19">
        <v>1</v>
      </c>
      <c r="B24" s="19">
        <v>2</v>
      </c>
      <c r="C24" s="19">
        <v>3</v>
      </c>
      <c r="D24" s="19">
        <v>4</v>
      </c>
      <c r="E24" s="19">
        <v>5</v>
      </c>
      <c r="F24" s="19">
        <v>6</v>
      </c>
      <c r="G24" s="19">
        <v>7</v>
      </c>
      <c r="H24" s="19">
        <v>8</v>
      </c>
      <c r="I24" s="19">
        <v>9</v>
      </c>
      <c r="J24" s="19">
        <v>10</v>
      </c>
      <c r="K24" s="19">
        <v>11</v>
      </c>
    </row>
    <row r="26" spans="1:37" ht="16.5" x14ac:dyDescent="0.25">
      <c r="A26" s="43" t="str">
        <f>CONCATENATE("Раздел: ",IF(Source!G24&lt;&gt;"Новый раздел", Source!G24, ""))</f>
        <v>Раздел: Строительная часть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</row>
    <row r="27" spans="1:37" ht="14.25" x14ac:dyDescent="0.2">
      <c r="A27" s="22">
        <v>1</v>
      </c>
      <c r="B27" s="22" t="str">
        <f>Source!F28</f>
        <v>3.13-17-6</v>
      </c>
      <c r="C27" s="22" t="s">
        <v>22</v>
      </c>
      <c r="D27" s="23" t="str">
        <f>Source!H28</f>
        <v>1 м2</v>
      </c>
      <c r="E27" s="21">
        <f>Source!I28</f>
        <v>85.4</v>
      </c>
      <c r="F27" s="25"/>
      <c r="G27" s="24"/>
      <c r="H27" s="21"/>
      <c r="I27" s="25"/>
      <c r="J27" s="21"/>
      <c r="K27" s="25"/>
      <c r="Q27">
        <f>ROUND((Source!DN28/100)*ROUND((ROUND((Source!AF28*Source!AV28*Source!I28),2)),2), 2)</f>
        <v>899.5</v>
      </c>
      <c r="R27">
        <f>Source!X28</f>
        <v>18987.189999999999</v>
      </c>
      <c r="S27">
        <f>ROUND((Source!DO28/100)*ROUND((ROUND((Source!AF28*Source!AV28*Source!I28),2)),2), 2)</f>
        <v>575.67999999999995</v>
      </c>
      <c r="T27">
        <f>Source!Y28</f>
        <v>9610.7999999999993</v>
      </c>
      <c r="U27">
        <f>ROUND((175/100)*ROUND((ROUND((Source!AE28*Source!AV28*Source!I28),2)),2), 2)</f>
        <v>0</v>
      </c>
      <c r="V27">
        <f>ROUND((160/100)*ROUND(ROUND((ROUND((Source!AE28*Source!AV28*Source!I28),2)*Source!BS28),2), 2), 2)</f>
        <v>0</v>
      </c>
    </row>
    <row r="28" spans="1:37" ht="14.25" x14ac:dyDescent="0.2">
      <c r="A28" s="22"/>
      <c r="B28" s="22"/>
      <c r="C28" s="22" t="s">
        <v>570</v>
      </c>
      <c r="D28" s="23"/>
      <c r="E28" s="21"/>
      <c r="F28" s="25">
        <f>Source!AO28</f>
        <v>10.06</v>
      </c>
      <c r="G28" s="24" t="str">
        <f>Source!DG28</f>
        <v/>
      </c>
      <c r="H28" s="21">
        <f>Source!AV28</f>
        <v>1.0469999999999999</v>
      </c>
      <c r="I28" s="25">
        <f>ROUND((ROUND((Source!AF28*Source!AV28*Source!I28),2)),2)</f>
        <v>899.5</v>
      </c>
      <c r="J28" s="21">
        <f>IF(Source!BA28&lt;&gt; 0, Source!BA28, 1)</f>
        <v>26.06</v>
      </c>
      <c r="K28" s="25">
        <f>Source!S28</f>
        <v>23440.97</v>
      </c>
      <c r="W28">
        <f>I28</f>
        <v>899.5</v>
      </c>
    </row>
    <row r="29" spans="1:37" ht="14.25" x14ac:dyDescent="0.2">
      <c r="A29" s="22"/>
      <c r="B29" s="22"/>
      <c r="C29" s="22" t="s">
        <v>571</v>
      </c>
      <c r="D29" s="23" t="s">
        <v>572</v>
      </c>
      <c r="E29" s="21">
        <f>Source!DN28</f>
        <v>100</v>
      </c>
      <c r="F29" s="25"/>
      <c r="G29" s="24"/>
      <c r="H29" s="21"/>
      <c r="I29" s="25">
        <f>SUM(Q27:Q28)</f>
        <v>899.5</v>
      </c>
      <c r="J29" s="21">
        <f>Source!BZ28</f>
        <v>81</v>
      </c>
      <c r="K29" s="25">
        <f>SUM(R27:R28)</f>
        <v>18987.189999999999</v>
      </c>
    </row>
    <row r="30" spans="1:37" ht="14.25" x14ac:dyDescent="0.2">
      <c r="A30" s="22"/>
      <c r="B30" s="22"/>
      <c r="C30" s="22" t="s">
        <v>573</v>
      </c>
      <c r="D30" s="23" t="s">
        <v>572</v>
      </c>
      <c r="E30" s="21">
        <f>Source!DO28</f>
        <v>64</v>
      </c>
      <c r="F30" s="25"/>
      <c r="G30" s="24"/>
      <c r="H30" s="21"/>
      <c r="I30" s="25">
        <f>SUM(S27:S29)</f>
        <v>575.67999999999995</v>
      </c>
      <c r="J30" s="21">
        <f>Source!CA28</f>
        <v>41</v>
      </c>
      <c r="K30" s="25">
        <f>SUM(T27:T29)</f>
        <v>9610.7999999999993</v>
      </c>
    </row>
    <row r="31" spans="1:37" ht="14.25" x14ac:dyDescent="0.2">
      <c r="A31" s="27"/>
      <c r="B31" s="27"/>
      <c r="C31" s="27" t="s">
        <v>574</v>
      </c>
      <c r="D31" s="28" t="s">
        <v>575</v>
      </c>
      <c r="E31" s="29">
        <f>Source!AQ28</f>
        <v>0.9</v>
      </c>
      <c r="F31" s="30"/>
      <c r="G31" s="31" t="str">
        <f>Source!DI28</f>
        <v/>
      </c>
      <c r="H31" s="29">
        <f>Source!AV28</f>
        <v>1.0469999999999999</v>
      </c>
      <c r="I31" s="30">
        <f>Source!U28</f>
        <v>80.47242</v>
      </c>
      <c r="J31" s="29"/>
      <c r="K31" s="30"/>
      <c r="AB31" s="26">
        <f>I31</f>
        <v>80.47242</v>
      </c>
    </row>
    <row r="32" spans="1:37" ht="15" x14ac:dyDescent="0.25">
      <c r="A32" s="32"/>
      <c r="B32" s="32"/>
      <c r="C32" s="56" t="s">
        <v>576</v>
      </c>
      <c r="D32" s="32"/>
      <c r="E32" s="32"/>
      <c r="F32" s="32"/>
      <c r="G32" s="32"/>
      <c r="H32" s="42">
        <f>I28+I29+I30</f>
        <v>2374.6799999999998</v>
      </c>
      <c r="I32" s="42"/>
      <c r="J32" s="42">
        <f>K28+K29+K30</f>
        <v>52038.960000000006</v>
      </c>
      <c r="K32" s="42"/>
      <c r="O32" s="26">
        <f>I28+I29+I30</f>
        <v>2374.6799999999998</v>
      </c>
      <c r="P32" s="26">
        <f>K28+K29+K30</f>
        <v>52038.960000000006</v>
      </c>
      <c r="X32">
        <f>IF(Source!BI28&lt;=1,I28+I29+I30-0, 0)</f>
        <v>2374.6799999999998</v>
      </c>
      <c r="Y32">
        <f>IF(Source!BI28=2,I28+I29+I30-0, 0)</f>
        <v>0</v>
      </c>
      <c r="Z32">
        <f>IF(Source!BI28=3,I28+I29+I30-0, 0)</f>
        <v>0</v>
      </c>
      <c r="AA32">
        <f>IF(Source!BI28=4,I28+I29+I30,0)</f>
        <v>0</v>
      </c>
    </row>
    <row r="34" spans="1:28" ht="28.5" x14ac:dyDescent="0.2">
      <c r="A34" s="22">
        <v>2</v>
      </c>
      <c r="B34" s="22" t="str">
        <f>Source!F29</f>
        <v>3.15-165-1</v>
      </c>
      <c r="C34" s="22" t="s">
        <v>30</v>
      </c>
      <c r="D34" s="23" t="str">
        <f>Source!H29</f>
        <v>100 м2</v>
      </c>
      <c r="E34" s="21">
        <f>Source!I29</f>
        <v>0.85399999999999998</v>
      </c>
      <c r="F34" s="25"/>
      <c r="G34" s="24"/>
      <c r="H34" s="21"/>
      <c r="I34" s="25"/>
      <c r="J34" s="21"/>
      <c r="K34" s="25"/>
      <c r="Q34">
        <f>ROUND((Source!DN29/100)*ROUND((ROUND((Source!AF29*Source!AV29*Source!I29),2)),2), 2)</f>
        <v>45.5</v>
      </c>
      <c r="R34">
        <f>Source!X29</f>
        <v>1082.73</v>
      </c>
      <c r="S34">
        <f>ROUND((Source!DO29/100)*ROUND((ROUND((Source!AF29*Source!AV29*Source!I29),2)),2), 2)</f>
        <v>29.12</v>
      </c>
      <c r="T34">
        <f>Source!Y29</f>
        <v>534.84</v>
      </c>
      <c r="U34">
        <f>ROUND((175/100)*ROUND((ROUND((Source!AE29*Source!AV29*Source!I29),2)),2), 2)</f>
        <v>0.21</v>
      </c>
      <c r="V34">
        <f>ROUND((160/100)*ROUND(ROUND((ROUND((Source!AE29*Source!AV29*Source!I29),2)*Source!BS29),2), 2), 2)</f>
        <v>5.5</v>
      </c>
    </row>
    <row r="35" spans="1:28" ht="14.25" x14ac:dyDescent="0.2">
      <c r="A35" s="22"/>
      <c r="B35" s="22"/>
      <c r="C35" s="22" t="s">
        <v>570</v>
      </c>
      <c r="D35" s="23"/>
      <c r="E35" s="21"/>
      <c r="F35" s="25">
        <f>Source!AO29</f>
        <v>51.98</v>
      </c>
      <c r="G35" s="24" t="str">
        <f>Source!DG29</f>
        <v/>
      </c>
      <c r="H35" s="21">
        <f>Source!AV29</f>
        <v>1.0249999999999999</v>
      </c>
      <c r="I35" s="25">
        <f>ROUND((ROUND((Source!AF29*Source!AV29*Source!I29),2)),2)</f>
        <v>45.5</v>
      </c>
      <c r="J35" s="21">
        <f>IF(Source!BA29&lt;&gt; 0, Source!BA29, 1)</f>
        <v>28.67</v>
      </c>
      <c r="K35" s="25">
        <f>Source!S29</f>
        <v>1304.49</v>
      </c>
      <c r="W35">
        <f>I35</f>
        <v>45.5</v>
      </c>
    </row>
    <row r="36" spans="1:28" ht="14.25" x14ac:dyDescent="0.2">
      <c r="A36" s="22"/>
      <c r="B36" s="22"/>
      <c r="C36" s="22" t="s">
        <v>577</v>
      </c>
      <c r="D36" s="23"/>
      <c r="E36" s="21"/>
      <c r="F36" s="25">
        <f>Source!AM29</f>
        <v>0.78</v>
      </c>
      <c r="G36" s="24" t="str">
        <f>Source!DE29</f>
        <v/>
      </c>
      <c r="H36" s="21">
        <f>Source!AV29</f>
        <v>1.0249999999999999</v>
      </c>
      <c r="I36" s="25">
        <f>(ROUND((ROUND(((Source!ET29)*Source!AV29*Source!I29),2)),2)+ROUND((ROUND(((Source!AE29-(Source!EU29))*Source!AV29*Source!I29),2)),2))</f>
        <v>0.68</v>
      </c>
      <c r="J36" s="21">
        <f>IF(Source!BB29&lt;&gt; 0, Source!BB29, 1)</f>
        <v>10.83</v>
      </c>
      <c r="K36" s="25">
        <f>Source!Q29</f>
        <v>7.36</v>
      </c>
    </row>
    <row r="37" spans="1:28" ht="14.25" x14ac:dyDescent="0.2">
      <c r="A37" s="22"/>
      <c r="B37" s="22"/>
      <c r="C37" s="22" t="s">
        <v>578</v>
      </c>
      <c r="D37" s="23"/>
      <c r="E37" s="21"/>
      <c r="F37" s="25">
        <f>Source!AN29</f>
        <v>0.14000000000000001</v>
      </c>
      <c r="G37" s="24" t="str">
        <f>Source!DF29</f>
        <v/>
      </c>
      <c r="H37" s="21">
        <f>Source!AV29</f>
        <v>1.0249999999999999</v>
      </c>
      <c r="I37" s="33">
        <f>ROUND((ROUND((Source!AE29*Source!AV29*Source!I29),2)),2)</f>
        <v>0.12</v>
      </c>
      <c r="J37" s="21">
        <f>IF(Source!BS29&lt;&gt; 0, Source!BS29, 1)</f>
        <v>28.67</v>
      </c>
      <c r="K37" s="33">
        <f>Source!R29</f>
        <v>3.44</v>
      </c>
      <c r="W37">
        <f>I37</f>
        <v>0.12</v>
      </c>
    </row>
    <row r="38" spans="1:28" ht="42.75" x14ac:dyDescent="0.2">
      <c r="A38" s="22" t="s">
        <v>35</v>
      </c>
      <c r="B38" s="22" t="str">
        <f>Source!F30</f>
        <v>1.1-1-3552</v>
      </c>
      <c r="C38" s="22" t="s">
        <v>37</v>
      </c>
      <c r="D38" s="23" t="str">
        <f>Source!H30</f>
        <v>л</v>
      </c>
      <c r="E38" s="21">
        <f>Source!I30</f>
        <v>8.7961999999999989</v>
      </c>
      <c r="F38" s="25">
        <f>Source!AK30</f>
        <v>40.17</v>
      </c>
      <c r="G38" s="34" t="s">
        <v>3</v>
      </c>
      <c r="H38" s="21">
        <f>Source!AW30</f>
        <v>1</v>
      </c>
      <c r="I38" s="25">
        <f>ROUND((ROUND((Source!AC30*Source!AW30*Source!I30),2)),2)+(ROUND((ROUND(((Source!ET30)*Source!AV30*Source!I30),2)),2)+ROUND((ROUND(((Source!AE30-(Source!EU30))*Source!AV30*Source!I30),2)),2))+ROUND((ROUND((Source!AF30*Source!AV30*Source!I30),2)),2)</f>
        <v>353.34</v>
      </c>
      <c r="J38" s="21">
        <f>IF(Source!BC30&lt;&gt; 0, Source!BC30, 1)</f>
        <v>2.17</v>
      </c>
      <c r="K38" s="25">
        <f>Source!O30</f>
        <v>766.75</v>
      </c>
      <c r="Q38">
        <f>ROUND((Source!DN30/100)*ROUND((ROUND((Source!AF30*Source!AV30*Source!I30),2)),2), 2)</f>
        <v>0</v>
      </c>
      <c r="R38">
        <f>Source!X30</f>
        <v>0</v>
      </c>
      <c r="S38">
        <f>ROUND((Source!DO30/100)*ROUND((ROUND((Source!AF30*Source!AV30*Source!I30),2)),2), 2)</f>
        <v>0</v>
      </c>
      <c r="T38">
        <f>Source!Y30</f>
        <v>0</v>
      </c>
      <c r="U38">
        <f>ROUND((175/100)*ROUND((ROUND((Source!AE30*Source!AV30*Source!I30),2)),2), 2)</f>
        <v>0</v>
      </c>
      <c r="V38">
        <f>ROUND((160/100)*ROUND(ROUND((ROUND((Source!AE30*Source!AV30*Source!I30),2)*Source!BS30),2), 2), 2)</f>
        <v>0</v>
      </c>
      <c r="X38">
        <f>IF(Source!BI30&lt;=1,I38, 0)</f>
        <v>353.34</v>
      </c>
      <c r="Y38">
        <f>IF(Source!BI30=2,I38, 0)</f>
        <v>0</v>
      </c>
      <c r="Z38">
        <f>IF(Source!BI30=3,I38, 0)</f>
        <v>0</v>
      </c>
      <c r="AA38">
        <f>IF(Source!BI30=4,I38, 0)</f>
        <v>0</v>
      </c>
    </row>
    <row r="39" spans="1:28" ht="14.25" x14ac:dyDescent="0.2">
      <c r="A39" s="22"/>
      <c r="B39" s="22"/>
      <c r="C39" s="22" t="s">
        <v>571</v>
      </c>
      <c r="D39" s="23" t="s">
        <v>572</v>
      </c>
      <c r="E39" s="21">
        <f>Source!DN29</f>
        <v>100</v>
      </c>
      <c r="F39" s="25"/>
      <c r="G39" s="24"/>
      <c r="H39" s="21"/>
      <c r="I39" s="25">
        <f>SUM(Q34:Q38)</f>
        <v>45.5</v>
      </c>
      <c r="J39" s="21">
        <f>Source!BZ29</f>
        <v>83</v>
      </c>
      <c r="K39" s="25">
        <f>SUM(R34:R38)</f>
        <v>1082.73</v>
      </c>
    </row>
    <row r="40" spans="1:28" ht="14.25" x14ac:dyDescent="0.2">
      <c r="A40" s="22"/>
      <c r="B40" s="22"/>
      <c r="C40" s="22" t="s">
        <v>573</v>
      </c>
      <c r="D40" s="23" t="s">
        <v>572</v>
      </c>
      <c r="E40" s="21">
        <f>Source!DO29</f>
        <v>64</v>
      </c>
      <c r="F40" s="25"/>
      <c r="G40" s="24"/>
      <c r="H40" s="21"/>
      <c r="I40" s="25">
        <f>SUM(S34:S39)</f>
        <v>29.12</v>
      </c>
      <c r="J40" s="21">
        <f>Source!CA29</f>
        <v>41</v>
      </c>
      <c r="K40" s="25">
        <f>SUM(T34:T39)</f>
        <v>534.84</v>
      </c>
    </row>
    <row r="41" spans="1:28" ht="14.25" x14ac:dyDescent="0.2">
      <c r="A41" s="22"/>
      <c r="B41" s="22"/>
      <c r="C41" s="22" t="s">
        <v>579</v>
      </c>
      <c r="D41" s="23" t="s">
        <v>572</v>
      </c>
      <c r="E41" s="21">
        <f>175</f>
        <v>175</v>
      </c>
      <c r="F41" s="25"/>
      <c r="G41" s="24"/>
      <c r="H41" s="21"/>
      <c r="I41" s="25">
        <f>SUM(U34:U40)</f>
        <v>0.21</v>
      </c>
      <c r="J41" s="21">
        <f>160</f>
        <v>160</v>
      </c>
      <c r="K41" s="25">
        <f>SUM(V34:V40)</f>
        <v>5.5</v>
      </c>
    </row>
    <row r="42" spans="1:28" ht="14.25" x14ac:dyDescent="0.2">
      <c r="A42" s="27"/>
      <c r="B42" s="27"/>
      <c r="C42" s="27" t="s">
        <v>574</v>
      </c>
      <c r="D42" s="28" t="s">
        <v>575</v>
      </c>
      <c r="E42" s="29">
        <f>Source!AQ29</f>
        <v>4.6500000000000004</v>
      </c>
      <c r="F42" s="30"/>
      <c r="G42" s="31" t="str">
        <f>Source!DI29</f>
        <v/>
      </c>
      <c r="H42" s="29">
        <f>Source!AV29</f>
        <v>1.0249999999999999</v>
      </c>
      <c r="I42" s="30">
        <f>Source!U29</f>
        <v>4.0703775000000002</v>
      </c>
      <c r="J42" s="29"/>
      <c r="K42" s="30"/>
      <c r="AB42" s="26">
        <f>I42</f>
        <v>4.0703775000000002</v>
      </c>
    </row>
    <row r="43" spans="1:28" ht="15" x14ac:dyDescent="0.25">
      <c r="A43" s="32"/>
      <c r="B43" s="32"/>
      <c r="C43" s="56" t="s">
        <v>576</v>
      </c>
      <c r="D43" s="32"/>
      <c r="E43" s="32"/>
      <c r="F43" s="32"/>
      <c r="G43" s="32"/>
      <c r="H43" s="42">
        <f>I35+I36+I39+I40+I41+SUM(I38:I38)</f>
        <v>474.34999999999997</v>
      </c>
      <c r="I43" s="42"/>
      <c r="J43" s="42">
        <f>K35+K36+K39+K40+K41+SUM(K38:K38)</f>
        <v>3701.67</v>
      </c>
      <c r="K43" s="42"/>
      <c r="O43" s="26">
        <f>I35+I36+I39+I40+I41+SUM(I38:I38)</f>
        <v>474.34999999999997</v>
      </c>
      <c r="P43" s="26">
        <f>K35+K36+K39+K40+K41+SUM(K38:K38)</f>
        <v>3701.67</v>
      </c>
      <c r="X43">
        <f>IF(Source!BI29&lt;=1,I35+I36+I39+I40+I41-0, 0)</f>
        <v>121.01</v>
      </c>
      <c r="Y43">
        <f>IF(Source!BI29=2,I35+I36+I39+I40+I41-0, 0)</f>
        <v>0</v>
      </c>
      <c r="Z43">
        <f>IF(Source!BI29=3,I35+I36+I39+I40+I41-0, 0)</f>
        <v>0</v>
      </c>
      <c r="AA43">
        <f>IF(Source!BI29=4,I35+I36+I39+I40+I41,0)</f>
        <v>0</v>
      </c>
    </row>
    <row r="45" spans="1:28" ht="57" x14ac:dyDescent="0.2">
      <c r="A45" s="22">
        <v>3</v>
      </c>
      <c r="B45" s="22" t="str">
        <f>Source!F31</f>
        <v>6.62-36-2</v>
      </c>
      <c r="C45" s="22" t="s">
        <v>42</v>
      </c>
      <c r="D45" s="23" t="s">
        <v>31</v>
      </c>
      <c r="E45" s="21">
        <f>Source!I31</f>
        <v>0.16</v>
      </c>
      <c r="F45" s="25"/>
      <c r="G45" s="24"/>
      <c r="H45" s="21"/>
      <c r="I45" s="25"/>
      <c r="J45" s="21"/>
      <c r="K45" s="25"/>
      <c r="Q45">
        <f>ROUND((Source!DN31/100)*ROUND((ROUND((Source!AF31*Source!AV31*Source!I31),2)),2), 2)</f>
        <v>55.88</v>
      </c>
      <c r="R45">
        <f>Source!X31</f>
        <v>1329.73</v>
      </c>
      <c r="S45">
        <f>ROUND((Source!DO31/100)*ROUND((ROUND((Source!AF31*Source!AV31*Source!I31),2)),2), 2)</f>
        <v>35.76</v>
      </c>
      <c r="T45">
        <f>Source!Y31</f>
        <v>656.85</v>
      </c>
      <c r="U45">
        <f>ROUND((175/100)*ROUND((ROUND((Source!AE31*Source!AV31*Source!I31),2)),2), 2)</f>
        <v>0.3</v>
      </c>
      <c r="V45">
        <f>ROUND((160/100)*ROUND(ROUND((ROUND((Source!AE31*Source!AV31*Source!I31),2)*Source!BS31),2), 2), 2)</f>
        <v>7.79</v>
      </c>
    </row>
    <row r="46" spans="1:28" ht="14.25" x14ac:dyDescent="0.2">
      <c r="A46" s="22"/>
      <c r="B46" s="22"/>
      <c r="C46" s="22" t="s">
        <v>570</v>
      </c>
      <c r="D46" s="23"/>
      <c r="E46" s="21"/>
      <c r="F46" s="25">
        <f>Source!AO31</f>
        <v>340.73</v>
      </c>
      <c r="G46" s="24" t="str">
        <f>Source!DG31</f>
        <v/>
      </c>
      <c r="H46" s="21">
        <f>Source!AV31</f>
        <v>1.0249999999999999</v>
      </c>
      <c r="I46" s="25">
        <f>ROUND((ROUND((Source!AF31*Source!AV31*Source!I31),2)),2)</f>
        <v>55.88</v>
      </c>
      <c r="J46" s="21">
        <f>IF(Source!BA31&lt;&gt; 0, Source!BA31, 1)</f>
        <v>28.67</v>
      </c>
      <c r="K46" s="25">
        <f>Source!S31</f>
        <v>1602.08</v>
      </c>
      <c r="W46">
        <f>I46</f>
        <v>55.88</v>
      </c>
    </row>
    <row r="47" spans="1:28" ht="14.25" x14ac:dyDescent="0.2">
      <c r="A47" s="22"/>
      <c r="B47" s="22"/>
      <c r="C47" s="22" t="s">
        <v>577</v>
      </c>
      <c r="D47" s="23"/>
      <c r="E47" s="21"/>
      <c r="F47" s="25">
        <f>Source!AM31</f>
        <v>4.47</v>
      </c>
      <c r="G47" s="24" t="str">
        <f>Source!DE31</f>
        <v/>
      </c>
      <c r="H47" s="21">
        <f>Source!AV31</f>
        <v>1.0249999999999999</v>
      </c>
      <c r="I47" s="25">
        <f>(ROUND((ROUND(((Source!ET31)*Source!AV31*Source!I31),2)),2)+ROUND((ROUND(((Source!AE31-(Source!EU31))*Source!AV31*Source!I31),2)),2))</f>
        <v>0.73</v>
      </c>
      <c r="J47" s="21">
        <f>IF(Source!BB31&lt;&gt; 0, Source!BB31, 1)</f>
        <v>12.51</v>
      </c>
      <c r="K47" s="25">
        <f>Source!Q31</f>
        <v>9.1300000000000008</v>
      </c>
    </row>
    <row r="48" spans="1:28" ht="14.25" x14ac:dyDescent="0.2">
      <c r="A48" s="22"/>
      <c r="B48" s="22"/>
      <c r="C48" s="22" t="s">
        <v>578</v>
      </c>
      <c r="D48" s="23"/>
      <c r="E48" s="21"/>
      <c r="F48" s="25">
        <f>Source!AN31</f>
        <v>1.06</v>
      </c>
      <c r="G48" s="24" t="str">
        <f>Source!DF31</f>
        <v/>
      </c>
      <c r="H48" s="21">
        <f>Source!AV31</f>
        <v>1.0249999999999999</v>
      </c>
      <c r="I48" s="33">
        <f>ROUND((ROUND((Source!AE31*Source!AV31*Source!I31),2)),2)</f>
        <v>0.17</v>
      </c>
      <c r="J48" s="21">
        <f>IF(Source!BS31&lt;&gt; 0, Source!BS31, 1)</f>
        <v>28.67</v>
      </c>
      <c r="K48" s="33">
        <f>Source!R31</f>
        <v>4.87</v>
      </c>
      <c r="W48">
        <f>I48</f>
        <v>0.17</v>
      </c>
    </row>
    <row r="49" spans="1:28" ht="14.25" x14ac:dyDescent="0.2">
      <c r="A49" s="22"/>
      <c r="B49" s="22"/>
      <c r="C49" s="22" t="s">
        <v>580</v>
      </c>
      <c r="D49" s="23"/>
      <c r="E49" s="21"/>
      <c r="F49" s="25">
        <f>Source!AL31</f>
        <v>212.51</v>
      </c>
      <c r="G49" s="24" t="str">
        <f>Source!DD31</f>
        <v/>
      </c>
      <c r="H49" s="21">
        <f>Source!AW31</f>
        <v>1</v>
      </c>
      <c r="I49" s="25">
        <f>ROUND((ROUND((Source!AC31*Source!AW31*Source!I31),2)),2)</f>
        <v>34</v>
      </c>
      <c r="J49" s="21">
        <f>IF(Source!BC31&lt;&gt; 0, Source!BC31, 1)</f>
        <v>6.51</v>
      </c>
      <c r="K49" s="25">
        <f>Source!P31</f>
        <v>221.34</v>
      </c>
    </row>
    <row r="50" spans="1:28" ht="14.25" x14ac:dyDescent="0.2">
      <c r="A50" s="22" t="s">
        <v>48</v>
      </c>
      <c r="B50" s="22" t="str">
        <f>Source!F32</f>
        <v>1.1-1-1480</v>
      </c>
      <c r="C50" s="22" t="s">
        <v>50</v>
      </c>
      <c r="D50" s="23" t="str">
        <f>Source!H32</f>
        <v>т</v>
      </c>
      <c r="E50" s="21">
        <f>Source!I32</f>
        <v>1.088E-3</v>
      </c>
      <c r="F50" s="25">
        <f>Source!AK32</f>
        <v>3015.62</v>
      </c>
      <c r="G50" s="34" t="s">
        <v>3</v>
      </c>
      <c r="H50" s="21">
        <f>Source!AW32</f>
        <v>1</v>
      </c>
      <c r="I50" s="25">
        <f>ROUND((ROUND((Source!AC32*Source!AW32*Source!I32),2)),2)+(ROUND((ROUND(((Source!ET32)*Source!AV32*Source!I32),2)),2)+ROUND((ROUND(((Source!AE32-(Source!EU32))*Source!AV32*Source!I32),2)),2))+ROUND((ROUND((Source!AF32*Source!AV32*Source!I32),2)),2)</f>
        <v>3.28</v>
      </c>
      <c r="J50" s="21">
        <f>IF(Source!BC32&lt;&gt; 0, Source!BC32, 1)</f>
        <v>5.41</v>
      </c>
      <c r="K50" s="25">
        <f>Source!O32</f>
        <v>17.739999999999998</v>
      </c>
      <c r="Q50">
        <f>ROUND((Source!DN32/100)*ROUND((ROUND((Source!AF32*Source!AV32*Source!I32),2)),2), 2)</f>
        <v>0</v>
      </c>
      <c r="R50">
        <f>Source!X32</f>
        <v>0</v>
      </c>
      <c r="S50">
        <f>ROUND((Source!DO32/100)*ROUND((ROUND((Source!AF32*Source!AV32*Source!I32),2)),2), 2)</f>
        <v>0</v>
      </c>
      <c r="T50">
        <f>Source!Y32</f>
        <v>0</v>
      </c>
      <c r="U50">
        <f>ROUND((175/100)*ROUND((ROUND((Source!AE32*Source!AV32*Source!I32),2)),2), 2)</f>
        <v>0</v>
      </c>
      <c r="V50">
        <f>ROUND((160/100)*ROUND(ROUND((ROUND((Source!AE32*Source!AV32*Source!I32),2)*Source!BS32),2), 2), 2)</f>
        <v>0</v>
      </c>
      <c r="X50">
        <f>IF(Source!BI32&lt;=1,I50, 0)</f>
        <v>3.28</v>
      </c>
      <c r="Y50">
        <f>IF(Source!BI32=2,I50, 0)</f>
        <v>0</v>
      </c>
      <c r="Z50">
        <f>IF(Source!BI32=3,I50, 0)</f>
        <v>0</v>
      </c>
      <c r="AA50">
        <f>IF(Source!BI32=4,I50, 0)</f>
        <v>0</v>
      </c>
    </row>
    <row r="51" spans="1:28" ht="28.5" x14ac:dyDescent="0.2">
      <c r="A51" s="22" t="s">
        <v>53</v>
      </c>
      <c r="B51" s="22" t="str">
        <f>Source!F33</f>
        <v>1.1-1-440</v>
      </c>
      <c r="C51" s="22" t="s">
        <v>55</v>
      </c>
      <c r="D51" s="23" t="str">
        <f>Source!H33</f>
        <v>т</v>
      </c>
      <c r="E51" s="21">
        <f>Source!I33</f>
        <v>1.072E-2</v>
      </c>
      <c r="F51" s="25">
        <f>Source!AK33</f>
        <v>17729.79</v>
      </c>
      <c r="G51" s="34" t="s">
        <v>3</v>
      </c>
      <c r="H51" s="21">
        <f>Source!AW33</f>
        <v>1</v>
      </c>
      <c r="I51" s="25">
        <f>ROUND((ROUND((Source!AC33*Source!AW33*Source!I33),2)),2)+(ROUND((ROUND(((Source!ET33)*Source!AV33*Source!I33),2)),2)+ROUND((ROUND(((Source!AE33-(Source!EU33))*Source!AV33*Source!I33),2)),2))+ROUND((ROUND((Source!AF33*Source!AV33*Source!I33),2)),2)</f>
        <v>190.06</v>
      </c>
      <c r="J51" s="21">
        <f>IF(Source!BC33&lt;&gt; 0, Source!BC33, 1)</f>
        <v>5.42</v>
      </c>
      <c r="K51" s="25">
        <f>Source!O33</f>
        <v>1030.1300000000001</v>
      </c>
      <c r="Q51">
        <f>ROUND((Source!DN33/100)*ROUND((ROUND((Source!AF33*Source!AV33*Source!I33),2)),2), 2)</f>
        <v>0</v>
      </c>
      <c r="R51">
        <f>Source!X33</f>
        <v>0</v>
      </c>
      <c r="S51">
        <f>ROUND((Source!DO33/100)*ROUND((ROUND((Source!AF33*Source!AV33*Source!I33),2)),2), 2)</f>
        <v>0</v>
      </c>
      <c r="T51">
        <f>Source!Y33</f>
        <v>0</v>
      </c>
      <c r="U51">
        <f>ROUND((175/100)*ROUND((ROUND((Source!AE33*Source!AV33*Source!I33),2)),2), 2)</f>
        <v>0</v>
      </c>
      <c r="V51">
        <f>ROUND((160/100)*ROUND(ROUND((ROUND((Source!AE33*Source!AV33*Source!I33),2)*Source!BS33),2), 2), 2)</f>
        <v>0</v>
      </c>
      <c r="X51">
        <f>IF(Source!BI33&lt;=1,I51, 0)</f>
        <v>190.06</v>
      </c>
      <c r="Y51">
        <f>IF(Source!BI33=2,I51, 0)</f>
        <v>0</v>
      </c>
      <c r="Z51">
        <f>IF(Source!BI33=3,I51, 0)</f>
        <v>0</v>
      </c>
      <c r="AA51">
        <f>IF(Source!BI33=4,I51, 0)</f>
        <v>0</v>
      </c>
    </row>
    <row r="52" spans="1:28" ht="14.25" x14ac:dyDescent="0.2">
      <c r="A52" s="22"/>
      <c r="B52" s="22"/>
      <c r="C52" s="22" t="s">
        <v>571</v>
      </c>
      <c r="D52" s="23" t="s">
        <v>572</v>
      </c>
      <c r="E52" s="21">
        <f>Source!DN31</f>
        <v>100</v>
      </c>
      <c r="F52" s="25"/>
      <c r="G52" s="24"/>
      <c r="H52" s="21"/>
      <c r="I52" s="25">
        <f>SUM(Q45:Q51)</f>
        <v>55.88</v>
      </c>
      <c r="J52" s="21">
        <f>Source!BZ31</f>
        <v>83</v>
      </c>
      <c r="K52" s="25">
        <f>SUM(R45:R51)</f>
        <v>1329.73</v>
      </c>
    </row>
    <row r="53" spans="1:28" ht="14.25" x14ac:dyDescent="0.2">
      <c r="A53" s="22"/>
      <c r="B53" s="22"/>
      <c r="C53" s="22" t="s">
        <v>573</v>
      </c>
      <c r="D53" s="23" t="s">
        <v>572</v>
      </c>
      <c r="E53" s="21">
        <f>Source!DO31</f>
        <v>64</v>
      </c>
      <c r="F53" s="25"/>
      <c r="G53" s="24"/>
      <c r="H53" s="21"/>
      <c r="I53" s="25">
        <f>SUM(S45:S52)</f>
        <v>35.76</v>
      </c>
      <c r="J53" s="21">
        <f>Source!CA31</f>
        <v>41</v>
      </c>
      <c r="K53" s="25">
        <f>SUM(T45:T52)</f>
        <v>656.85</v>
      </c>
    </row>
    <row r="54" spans="1:28" ht="14.25" x14ac:dyDescent="0.2">
      <c r="A54" s="22"/>
      <c r="B54" s="22"/>
      <c r="C54" s="22" t="s">
        <v>579</v>
      </c>
      <c r="D54" s="23" t="s">
        <v>572</v>
      </c>
      <c r="E54" s="21">
        <f>175</f>
        <v>175</v>
      </c>
      <c r="F54" s="25"/>
      <c r="G54" s="24"/>
      <c r="H54" s="21"/>
      <c r="I54" s="25">
        <f>SUM(U45:U53)</f>
        <v>0.3</v>
      </c>
      <c r="J54" s="21">
        <f>160</f>
        <v>160</v>
      </c>
      <c r="K54" s="25">
        <f>SUM(V45:V53)</f>
        <v>7.79</v>
      </c>
    </row>
    <row r="55" spans="1:28" ht="14.25" x14ac:dyDescent="0.2">
      <c r="A55" s="27"/>
      <c r="B55" s="27"/>
      <c r="C55" s="27" t="s">
        <v>574</v>
      </c>
      <c r="D55" s="28" t="s">
        <v>575</v>
      </c>
      <c r="E55" s="29">
        <f>Source!AQ31</f>
        <v>30.1</v>
      </c>
      <c r="F55" s="30"/>
      <c r="G55" s="31" t="str">
        <f>Source!DI31</f>
        <v/>
      </c>
      <c r="H55" s="29">
        <f>Source!AV31</f>
        <v>1.0249999999999999</v>
      </c>
      <c r="I55" s="30">
        <f>Source!U31</f>
        <v>4.9363999999999999</v>
      </c>
      <c r="J55" s="29"/>
      <c r="K55" s="30"/>
      <c r="AB55" s="26">
        <f>I55</f>
        <v>4.9363999999999999</v>
      </c>
    </row>
    <row r="56" spans="1:28" ht="15" x14ac:dyDescent="0.25">
      <c r="A56" s="32"/>
      <c r="B56" s="32"/>
      <c r="C56" s="56" t="s">
        <v>576</v>
      </c>
      <c r="D56" s="32"/>
      <c r="E56" s="32"/>
      <c r="F56" s="32"/>
      <c r="G56" s="32"/>
      <c r="H56" s="42">
        <f>I46+I47+I49+I52+I53+I54+SUM(I50:I51)</f>
        <v>375.89</v>
      </c>
      <c r="I56" s="42"/>
      <c r="J56" s="42">
        <f>K46+K47+K49+K52+K53+K54+SUM(K50:K51)</f>
        <v>4874.79</v>
      </c>
      <c r="K56" s="42"/>
      <c r="O56" s="26">
        <f>I46+I47+I49+I52+I53+I54+SUM(I50:I51)</f>
        <v>375.89</v>
      </c>
      <c r="P56" s="26">
        <f>K46+K47+K49+K52+K53+K54+SUM(K50:K51)</f>
        <v>4874.79</v>
      </c>
      <c r="X56">
        <f>IF(Source!BI31&lt;=1,I46+I47+I49+I52+I53+I54-0, 0)</f>
        <v>182.55</v>
      </c>
      <c r="Y56">
        <f>IF(Source!BI31=2,I46+I47+I49+I52+I53+I54-0, 0)</f>
        <v>0</v>
      </c>
      <c r="Z56">
        <f>IF(Source!BI31=3,I46+I47+I49+I52+I53+I54-0, 0)</f>
        <v>0</v>
      </c>
      <c r="AA56">
        <f>IF(Source!BI31=4,I46+I47+I49+I52+I53+I54,0)</f>
        <v>0</v>
      </c>
    </row>
    <row r="58" spans="1:28" ht="57" x14ac:dyDescent="0.2">
      <c r="A58" s="22">
        <v>4</v>
      </c>
      <c r="B58" s="22" t="str">
        <f>Source!F34</f>
        <v>6.62-35-3</v>
      </c>
      <c r="C58" s="22" t="s">
        <v>59</v>
      </c>
      <c r="D58" s="23" t="s">
        <v>31</v>
      </c>
      <c r="E58" s="21">
        <f>Source!I34</f>
        <v>0.69399999999999995</v>
      </c>
      <c r="F58" s="25"/>
      <c r="G58" s="24"/>
      <c r="H58" s="21"/>
      <c r="I58" s="25"/>
      <c r="J58" s="21"/>
      <c r="K58" s="25"/>
      <c r="Q58">
        <f>ROUND((Source!DN34/100)*ROUND((ROUND((Source!AF34*Source!AV34*Source!I34),2)),2), 2)</f>
        <v>208.56</v>
      </c>
      <c r="R58">
        <f>Source!X34</f>
        <v>4962.92</v>
      </c>
      <c r="S58">
        <f>ROUND((Source!DO34/100)*ROUND((ROUND((Source!AF34*Source!AV34*Source!I34),2)),2), 2)</f>
        <v>133.47999999999999</v>
      </c>
      <c r="T58">
        <f>Source!Y34</f>
        <v>2451.56</v>
      </c>
      <c r="U58">
        <f>ROUND((175/100)*ROUND((ROUND((Source!AE34*Source!AV34*Source!I34),2)),2), 2)</f>
        <v>1.31</v>
      </c>
      <c r="V58">
        <f>ROUND((160/100)*ROUND(ROUND((ROUND((Source!AE34*Source!AV34*Source!I34),2)*Source!BS34),2), 2), 2)</f>
        <v>34.4</v>
      </c>
    </row>
    <row r="59" spans="1:28" ht="14.25" x14ac:dyDescent="0.2">
      <c r="A59" s="22"/>
      <c r="B59" s="22"/>
      <c r="C59" s="22" t="s">
        <v>570</v>
      </c>
      <c r="D59" s="23"/>
      <c r="E59" s="21"/>
      <c r="F59" s="25">
        <f>Source!AO34</f>
        <v>293.19</v>
      </c>
      <c r="G59" s="24" t="str">
        <f>Source!DG34</f>
        <v/>
      </c>
      <c r="H59" s="21">
        <f>Source!AV34</f>
        <v>1.0249999999999999</v>
      </c>
      <c r="I59" s="25">
        <f>ROUND((ROUND((Source!AF34*Source!AV34*Source!I34),2)),2)</f>
        <v>208.56</v>
      </c>
      <c r="J59" s="21">
        <f>IF(Source!BA34&lt;&gt; 0, Source!BA34, 1)</f>
        <v>28.67</v>
      </c>
      <c r="K59" s="25">
        <f>Source!S34</f>
        <v>5979.42</v>
      </c>
      <c r="W59">
        <f>I59</f>
        <v>208.56</v>
      </c>
    </row>
    <row r="60" spans="1:28" ht="14.25" x14ac:dyDescent="0.2">
      <c r="A60" s="22"/>
      <c r="B60" s="22"/>
      <c r="C60" s="22" t="s">
        <v>577</v>
      </c>
      <c r="D60" s="23"/>
      <c r="E60" s="21"/>
      <c r="F60" s="25">
        <f>Source!AM34</f>
        <v>4.47</v>
      </c>
      <c r="G60" s="24" t="str">
        <f>Source!DE34</f>
        <v/>
      </c>
      <c r="H60" s="21">
        <f>Source!AV34</f>
        <v>1.0249999999999999</v>
      </c>
      <c r="I60" s="25">
        <f>(ROUND((ROUND(((Source!ET34)*Source!AV34*Source!I34),2)),2)+ROUND((ROUND(((Source!AE34-(Source!EU34))*Source!AV34*Source!I34),2)),2))</f>
        <v>3.18</v>
      </c>
      <c r="J60" s="21">
        <f>IF(Source!BB34&lt;&gt; 0, Source!BB34, 1)</f>
        <v>12.51</v>
      </c>
      <c r="K60" s="25">
        <f>Source!Q34</f>
        <v>39.78</v>
      </c>
    </row>
    <row r="61" spans="1:28" ht="14.25" x14ac:dyDescent="0.2">
      <c r="A61" s="22"/>
      <c r="B61" s="22"/>
      <c r="C61" s="22" t="s">
        <v>578</v>
      </c>
      <c r="D61" s="23"/>
      <c r="E61" s="21"/>
      <c r="F61" s="25">
        <f>Source!AN34</f>
        <v>1.06</v>
      </c>
      <c r="G61" s="24" t="str">
        <f>Source!DF34</f>
        <v/>
      </c>
      <c r="H61" s="21">
        <f>Source!AV34</f>
        <v>1.0249999999999999</v>
      </c>
      <c r="I61" s="33">
        <f>ROUND((ROUND((Source!AE34*Source!AV34*Source!I34),2)),2)</f>
        <v>0.75</v>
      </c>
      <c r="J61" s="21">
        <f>IF(Source!BS34&lt;&gt; 0, Source!BS34, 1)</f>
        <v>28.67</v>
      </c>
      <c r="K61" s="33">
        <f>Source!R34</f>
        <v>21.5</v>
      </c>
      <c r="W61">
        <f>I61</f>
        <v>0.75</v>
      </c>
    </row>
    <row r="62" spans="1:28" ht="14.25" x14ac:dyDescent="0.2">
      <c r="A62" s="22"/>
      <c r="B62" s="22"/>
      <c r="C62" s="22" t="s">
        <v>580</v>
      </c>
      <c r="D62" s="23"/>
      <c r="E62" s="21"/>
      <c r="F62" s="25">
        <f>Source!AL34</f>
        <v>160.94999999999999</v>
      </c>
      <c r="G62" s="24" t="str">
        <f>Source!DD34</f>
        <v/>
      </c>
      <c r="H62" s="21">
        <f>Source!AW34</f>
        <v>1</v>
      </c>
      <c r="I62" s="25">
        <f>ROUND((ROUND((Source!AC34*Source!AW34*Source!I34),2)),2)</f>
        <v>111.7</v>
      </c>
      <c r="J62" s="21">
        <f>IF(Source!BC34&lt;&gt; 0, Source!BC34, 1)</f>
        <v>12.48</v>
      </c>
      <c r="K62" s="25">
        <f>Source!P34</f>
        <v>1394.02</v>
      </c>
    </row>
    <row r="63" spans="1:28" ht="14.25" x14ac:dyDescent="0.2">
      <c r="A63" s="22" t="s">
        <v>61</v>
      </c>
      <c r="B63" s="22" t="str">
        <f>Source!F35</f>
        <v>1.1-1-1480</v>
      </c>
      <c r="C63" s="22" t="s">
        <v>50</v>
      </c>
      <c r="D63" s="23" t="str">
        <f>Source!H35</f>
        <v>т</v>
      </c>
      <c r="E63" s="21">
        <f>Source!I35</f>
        <v>4.9969999999999988E-3</v>
      </c>
      <c r="F63" s="25">
        <f>Source!AK35</f>
        <v>3015.62</v>
      </c>
      <c r="G63" s="34" t="s">
        <v>3</v>
      </c>
      <c r="H63" s="21">
        <f>Source!AW35</f>
        <v>1</v>
      </c>
      <c r="I63" s="25">
        <f>ROUND((ROUND((Source!AC35*Source!AW35*Source!I35),2)),2)+(ROUND((ROUND(((Source!ET35)*Source!AV35*Source!I35),2)),2)+ROUND((ROUND(((Source!AE35-(Source!EU35))*Source!AV35*Source!I35),2)),2))+ROUND((ROUND((Source!AF35*Source!AV35*Source!I35),2)),2)</f>
        <v>15.07</v>
      </c>
      <c r="J63" s="21">
        <f>IF(Source!BC35&lt;&gt; 0, Source!BC35, 1)</f>
        <v>5.41</v>
      </c>
      <c r="K63" s="25">
        <f>Source!O35</f>
        <v>81.53</v>
      </c>
      <c r="Q63">
        <f>ROUND((Source!DN35/100)*ROUND((ROUND((Source!AF35*Source!AV35*Source!I35),2)),2), 2)</f>
        <v>0</v>
      </c>
      <c r="R63">
        <f>Source!X35</f>
        <v>0</v>
      </c>
      <c r="S63">
        <f>ROUND((Source!DO35/100)*ROUND((ROUND((Source!AF35*Source!AV35*Source!I35),2)),2), 2)</f>
        <v>0</v>
      </c>
      <c r="T63">
        <f>Source!Y35</f>
        <v>0</v>
      </c>
      <c r="U63">
        <f>ROUND((175/100)*ROUND((ROUND((Source!AE35*Source!AV35*Source!I35),2)),2), 2)</f>
        <v>0</v>
      </c>
      <c r="V63">
        <f>ROUND((160/100)*ROUND(ROUND((ROUND((Source!AE35*Source!AV35*Source!I35),2)*Source!BS35),2), 2), 2)</f>
        <v>0</v>
      </c>
      <c r="X63">
        <f>IF(Source!BI35&lt;=1,I63, 0)</f>
        <v>15.07</v>
      </c>
      <c r="Y63">
        <f>IF(Source!BI35=2,I63, 0)</f>
        <v>0</v>
      </c>
      <c r="Z63">
        <f>IF(Source!BI35=3,I63, 0)</f>
        <v>0</v>
      </c>
      <c r="AA63">
        <f>IF(Source!BI35=4,I63, 0)</f>
        <v>0</v>
      </c>
    </row>
    <row r="64" spans="1:28" ht="28.5" x14ac:dyDescent="0.2">
      <c r="A64" s="22" t="s">
        <v>62</v>
      </c>
      <c r="B64" s="22" t="str">
        <f>Source!F36</f>
        <v>1.1-1-440</v>
      </c>
      <c r="C64" s="22" t="s">
        <v>55</v>
      </c>
      <c r="D64" s="23" t="str">
        <f>Source!H36</f>
        <v>т</v>
      </c>
      <c r="E64" s="21">
        <f>Source!I36</f>
        <v>4.9273999999999991E-2</v>
      </c>
      <c r="F64" s="25">
        <f>Source!AK36</f>
        <v>17729.79</v>
      </c>
      <c r="G64" s="34" t="s">
        <v>3</v>
      </c>
      <c r="H64" s="21">
        <f>Source!AW36</f>
        <v>1</v>
      </c>
      <c r="I64" s="25">
        <f>ROUND((ROUND((Source!AC36*Source!AW36*Source!I36),2)),2)+(ROUND((ROUND(((Source!ET36)*Source!AV36*Source!I36),2)),2)+ROUND((ROUND(((Source!AE36-(Source!EU36))*Source!AV36*Source!I36),2)),2))+ROUND((ROUND((Source!AF36*Source!AV36*Source!I36),2)),2)</f>
        <v>873.62</v>
      </c>
      <c r="J64" s="21">
        <f>IF(Source!BC36&lt;&gt; 0, Source!BC36, 1)</f>
        <v>5.42</v>
      </c>
      <c r="K64" s="25">
        <f>Source!O36</f>
        <v>4735.0200000000004</v>
      </c>
      <c r="Q64">
        <f>ROUND((Source!DN36/100)*ROUND((ROUND((Source!AF36*Source!AV36*Source!I36),2)),2), 2)</f>
        <v>0</v>
      </c>
      <c r="R64">
        <f>Source!X36</f>
        <v>0</v>
      </c>
      <c r="S64">
        <f>ROUND((Source!DO36/100)*ROUND((ROUND((Source!AF36*Source!AV36*Source!I36),2)),2), 2)</f>
        <v>0</v>
      </c>
      <c r="T64">
        <f>Source!Y36</f>
        <v>0</v>
      </c>
      <c r="U64">
        <f>ROUND((175/100)*ROUND((ROUND((Source!AE36*Source!AV36*Source!I36),2)),2), 2)</f>
        <v>0</v>
      </c>
      <c r="V64">
        <f>ROUND((160/100)*ROUND(ROUND((ROUND((Source!AE36*Source!AV36*Source!I36),2)*Source!BS36),2), 2), 2)</f>
        <v>0</v>
      </c>
      <c r="X64">
        <f>IF(Source!BI36&lt;=1,I64, 0)</f>
        <v>873.62</v>
      </c>
      <c r="Y64">
        <f>IF(Source!BI36=2,I64, 0)</f>
        <v>0</v>
      </c>
      <c r="Z64">
        <f>IF(Source!BI36=3,I64, 0)</f>
        <v>0</v>
      </c>
      <c r="AA64">
        <f>IF(Source!BI36=4,I64, 0)</f>
        <v>0</v>
      </c>
    </row>
    <row r="65" spans="1:28" ht="14.25" x14ac:dyDescent="0.2">
      <c r="A65" s="22"/>
      <c r="B65" s="22"/>
      <c r="C65" s="22" t="s">
        <v>571</v>
      </c>
      <c r="D65" s="23" t="s">
        <v>572</v>
      </c>
      <c r="E65" s="21">
        <f>Source!DN34</f>
        <v>100</v>
      </c>
      <c r="F65" s="25"/>
      <c r="G65" s="24"/>
      <c r="H65" s="21"/>
      <c r="I65" s="25">
        <f>SUM(Q58:Q64)</f>
        <v>208.56</v>
      </c>
      <c r="J65" s="21">
        <f>Source!BZ34</f>
        <v>83</v>
      </c>
      <c r="K65" s="25">
        <f>SUM(R58:R64)</f>
        <v>4962.92</v>
      </c>
    </row>
    <row r="66" spans="1:28" ht="14.25" x14ac:dyDescent="0.2">
      <c r="A66" s="22"/>
      <c r="B66" s="22"/>
      <c r="C66" s="22" t="s">
        <v>573</v>
      </c>
      <c r="D66" s="23" t="s">
        <v>572</v>
      </c>
      <c r="E66" s="21">
        <f>Source!DO34</f>
        <v>64</v>
      </c>
      <c r="F66" s="25"/>
      <c r="G66" s="24"/>
      <c r="H66" s="21"/>
      <c r="I66" s="25">
        <f>SUM(S58:S65)</f>
        <v>133.47999999999999</v>
      </c>
      <c r="J66" s="21">
        <f>Source!CA34</f>
        <v>41</v>
      </c>
      <c r="K66" s="25">
        <f>SUM(T58:T65)</f>
        <v>2451.56</v>
      </c>
    </row>
    <row r="67" spans="1:28" ht="14.25" x14ac:dyDescent="0.2">
      <c r="A67" s="22"/>
      <c r="B67" s="22"/>
      <c r="C67" s="22" t="s">
        <v>579</v>
      </c>
      <c r="D67" s="23" t="s">
        <v>572</v>
      </c>
      <c r="E67" s="21">
        <f>175</f>
        <v>175</v>
      </c>
      <c r="F67" s="25"/>
      <c r="G67" s="24"/>
      <c r="H67" s="21"/>
      <c r="I67" s="25">
        <f>SUM(U58:U66)</f>
        <v>1.31</v>
      </c>
      <c r="J67" s="21">
        <f>160</f>
        <v>160</v>
      </c>
      <c r="K67" s="25">
        <f>SUM(V58:V66)</f>
        <v>34.4</v>
      </c>
    </row>
    <row r="68" spans="1:28" ht="14.25" x14ac:dyDescent="0.2">
      <c r="A68" s="27"/>
      <c r="B68" s="27"/>
      <c r="C68" s="27" t="s">
        <v>574</v>
      </c>
      <c r="D68" s="28" t="s">
        <v>575</v>
      </c>
      <c r="E68" s="29">
        <f>Source!AQ34</f>
        <v>25.9</v>
      </c>
      <c r="F68" s="30"/>
      <c r="G68" s="31" t="str">
        <f>Source!DI34</f>
        <v/>
      </c>
      <c r="H68" s="29">
        <f>Source!AV34</f>
        <v>1.0249999999999999</v>
      </c>
      <c r="I68" s="30">
        <f>Source!U34</f>
        <v>18.423964999999995</v>
      </c>
      <c r="J68" s="29"/>
      <c r="K68" s="30"/>
      <c r="AB68" s="26">
        <f>I68</f>
        <v>18.423964999999995</v>
      </c>
    </row>
    <row r="69" spans="1:28" ht="15" x14ac:dyDescent="0.25">
      <c r="A69" s="32"/>
      <c r="B69" s="32"/>
      <c r="C69" s="56" t="s">
        <v>576</v>
      </c>
      <c r="D69" s="32"/>
      <c r="E69" s="32"/>
      <c r="F69" s="32"/>
      <c r="G69" s="32"/>
      <c r="H69" s="42">
        <f>I59+I60+I62+I65+I66+I67+SUM(I63:I64)</f>
        <v>1555.48</v>
      </c>
      <c r="I69" s="42"/>
      <c r="J69" s="42">
        <f>K59+K60+K62+K65+K66+K67+SUM(K63:K64)</f>
        <v>19678.649999999998</v>
      </c>
      <c r="K69" s="42"/>
      <c r="O69" s="26">
        <f>I59+I60+I62+I65+I66+I67+SUM(I63:I64)</f>
        <v>1555.48</v>
      </c>
      <c r="P69" s="26">
        <f>K59+K60+K62+K65+K66+K67+SUM(K63:K64)</f>
        <v>19678.649999999998</v>
      </c>
      <c r="X69">
        <f>IF(Source!BI34&lt;=1,I59+I60+I62+I65+I66+I67-0, 0)</f>
        <v>666.79</v>
      </c>
      <c r="Y69">
        <f>IF(Source!BI34=2,I59+I60+I62+I65+I66+I67-0, 0)</f>
        <v>0</v>
      </c>
      <c r="Z69">
        <f>IF(Source!BI34=3,I59+I60+I62+I65+I66+I67-0, 0)</f>
        <v>0</v>
      </c>
      <c r="AA69">
        <f>IF(Source!BI34=4,I59+I60+I62+I65+I66+I67,0)</f>
        <v>0</v>
      </c>
    </row>
    <row r="71" spans="1:28" ht="28.5" x14ac:dyDescent="0.2">
      <c r="A71" s="22">
        <v>5</v>
      </c>
      <c r="B71" s="22" t="str">
        <f>Source!F37</f>
        <v>6.62-6-3</v>
      </c>
      <c r="C71" s="22" t="s">
        <v>65</v>
      </c>
      <c r="D71" s="23" t="str">
        <f>Source!H37</f>
        <v>100 м2</v>
      </c>
      <c r="E71" s="21">
        <f>Source!I37</f>
        <v>0.16</v>
      </c>
      <c r="F71" s="25"/>
      <c r="G71" s="24"/>
      <c r="H71" s="21"/>
      <c r="I71" s="25"/>
      <c r="J71" s="21"/>
      <c r="K71" s="25"/>
      <c r="Q71">
        <f>ROUND((Source!DN37/100)*ROUND((ROUND((Source!AF37*Source!AV37*Source!I37),2)),2), 2)</f>
        <v>53.83</v>
      </c>
      <c r="R71">
        <f>Source!X37</f>
        <v>1280.95</v>
      </c>
      <c r="S71">
        <f>ROUND((Source!DO37/100)*ROUND((ROUND((Source!AF37*Source!AV37*Source!I37),2)),2), 2)</f>
        <v>34.450000000000003</v>
      </c>
      <c r="T71">
        <f>Source!Y37</f>
        <v>632.76</v>
      </c>
      <c r="U71">
        <f>ROUND((175/100)*ROUND((ROUND((Source!AE37*Source!AV37*Source!I37),2)),2), 2)</f>
        <v>0</v>
      </c>
      <c r="V71">
        <f>ROUND((160/100)*ROUND(ROUND((ROUND((Source!AE37*Source!AV37*Source!I37),2)*Source!BS37),2), 2), 2)</f>
        <v>0</v>
      </c>
    </row>
    <row r="72" spans="1:28" ht="14.25" x14ac:dyDescent="0.2">
      <c r="A72" s="22"/>
      <c r="B72" s="22"/>
      <c r="C72" s="22" t="s">
        <v>570</v>
      </c>
      <c r="D72" s="23"/>
      <c r="E72" s="21"/>
      <c r="F72" s="25">
        <f>Source!AO37</f>
        <v>328.22</v>
      </c>
      <c r="G72" s="24" t="str">
        <f>Source!DG37</f>
        <v/>
      </c>
      <c r="H72" s="21">
        <f>Source!AV37</f>
        <v>1.0249999999999999</v>
      </c>
      <c r="I72" s="25">
        <f>ROUND((ROUND((Source!AF37*Source!AV37*Source!I37),2)),2)</f>
        <v>53.83</v>
      </c>
      <c r="J72" s="21">
        <f>IF(Source!BA37&lt;&gt; 0, Source!BA37, 1)</f>
        <v>28.67</v>
      </c>
      <c r="K72" s="25">
        <f>Source!S37</f>
        <v>1543.31</v>
      </c>
      <c r="W72">
        <f>I72</f>
        <v>53.83</v>
      </c>
    </row>
    <row r="73" spans="1:28" ht="14.25" x14ac:dyDescent="0.2">
      <c r="A73" s="22"/>
      <c r="B73" s="22"/>
      <c r="C73" s="22" t="s">
        <v>580</v>
      </c>
      <c r="D73" s="23"/>
      <c r="E73" s="21"/>
      <c r="F73" s="25">
        <f>Source!AL37</f>
        <v>597.23</v>
      </c>
      <c r="G73" s="24" t="str">
        <f>Source!DD37</f>
        <v/>
      </c>
      <c r="H73" s="21">
        <f>Source!AW37</f>
        <v>1</v>
      </c>
      <c r="I73" s="25">
        <f>ROUND((ROUND((Source!AC37*Source!AW37*Source!I37),2)),2)</f>
        <v>95.56</v>
      </c>
      <c r="J73" s="21">
        <f>IF(Source!BC37&lt;&gt; 0, Source!BC37, 1)</f>
        <v>2.36</v>
      </c>
      <c r="K73" s="25">
        <f>Source!P37</f>
        <v>225.52</v>
      </c>
    </row>
    <row r="74" spans="1:28" ht="14.25" x14ac:dyDescent="0.2">
      <c r="A74" s="22"/>
      <c r="B74" s="22"/>
      <c r="C74" s="22" t="s">
        <v>571</v>
      </c>
      <c r="D74" s="23" t="s">
        <v>572</v>
      </c>
      <c r="E74" s="21">
        <f>Source!DN37</f>
        <v>100</v>
      </c>
      <c r="F74" s="25"/>
      <c r="G74" s="24"/>
      <c r="H74" s="21"/>
      <c r="I74" s="25">
        <f>SUM(Q71:Q73)</f>
        <v>53.83</v>
      </c>
      <c r="J74" s="21">
        <f>Source!BZ37</f>
        <v>83</v>
      </c>
      <c r="K74" s="25">
        <f>SUM(R71:R73)</f>
        <v>1280.95</v>
      </c>
    </row>
    <row r="75" spans="1:28" ht="14.25" x14ac:dyDescent="0.2">
      <c r="A75" s="22"/>
      <c r="B75" s="22"/>
      <c r="C75" s="22" t="s">
        <v>573</v>
      </c>
      <c r="D75" s="23" t="s">
        <v>572</v>
      </c>
      <c r="E75" s="21">
        <f>Source!DO37</f>
        <v>64</v>
      </c>
      <c r="F75" s="25"/>
      <c r="G75" s="24"/>
      <c r="H75" s="21"/>
      <c r="I75" s="25">
        <f>SUM(S71:S74)</f>
        <v>34.450000000000003</v>
      </c>
      <c r="J75" s="21">
        <f>Source!CA37</f>
        <v>41</v>
      </c>
      <c r="K75" s="25">
        <f>SUM(T71:T74)</f>
        <v>632.76</v>
      </c>
    </row>
    <row r="76" spans="1:28" ht="14.25" x14ac:dyDescent="0.2">
      <c r="A76" s="27"/>
      <c r="B76" s="27"/>
      <c r="C76" s="27" t="s">
        <v>574</v>
      </c>
      <c r="D76" s="28" t="s">
        <v>575</v>
      </c>
      <c r="E76" s="29">
        <f>Source!AQ37</f>
        <v>31.2</v>
      </c>
      <c r="F76" s="30"/>
      <c r="G76" s="31" t="str">
        <f>Source!DI37</f>
        <v/>
      </c>
      <c r="H76" s="29">
        <f>Source!AV37</f>
        <v>1.0249999999999999</v>
      </c>
      <c r="I76" s="30">
        <f>Source!U37</f>
        <v>5.1167999999999996</v>
      </c>
      <c r="J76" s="29"/>
      <c r="K76" s="30"/>
      <c r="AB76" s="26">
        <f>I76</f>
        <v>5.1167999999999996</v>
      </c>
    </row>
    <row r="77" spans="1:28" ht="15" x14ac:dyDescent="0.25">
      <c r="A77" s="32"/>
      <c r="B77" s="32"/>
      <c r="C77" s="56" t="s">
        <v>576</v>
      </c>
      <c r="D77" s="32"/>
      <c r="E77" s="32"/>
      <c r="F77" s="32"/>
      <c r="G77" s="32"/>
      <c r="H77" s="42">
        <f>I72+I73+I74+I75</f>
        <v>237.66999999999996</v>
      </c>
      <c r="I77" s="42"/>
      <c r="J77" s="42">
        <f>K72+K73+K74+K75</f>
        <v>3682.54</v>
      </c>
      <c r="K77" s="42"/>
      <c r="O77" s="26">
        <f>I72+I73+I74+I75</f>
        <v>237.66999999999996</v>
      </c>
      <c r="P77" s="26">
        <f>K72+K73+K74+K75</f>
        <v>3682.54</v>
      </c>
      <c r="X77">
        <f>IF(Source!BI37&lt;=1,I72+I73+I74+I75-0, 0)</f>
        <v>237.66999999999996</v>
      </c>
      <c r="Y77">
        <f>IF(Source!BI37=2,I72+I73+I74+I75-0, 0)</f>
        <v>0</v>
      </c>
      <c r="Z77">
        <f>IF(Source!BI37=3,I72+I73+I74+I75-0, 0)</f>
        <v>0</v>
      </c>
      <c r="AA77">
        <f>IF(Source!BI37=4,I72+I73+I74+I75,0)</f>
        <v>0</v>
      </c>
    </row>
    <row r="79" spans="1:28" ht="42.75" x14ac:dyDescent="0.2">
      <c r="A79" s="22">
        <v>6</v>
      </c>
      <c r="B79" s="22" t="str">
        <f>Source!F38</f>
        <v>6.62-18-8</v>
      </c>
      <c r="C79" s="22" t="s">
        <v>71</v>
      </c>
      <c r="D79" s="23" t="str">
        <f>Source!H38</f>
        <v>100 м2</v>
      </c>
      <c r="E79" s="21">
        <f>Source!I38</f>
        <v>0.78</v>
      </c>
      <c r="F79" s="25"/>
      <c r="G79" s="24"/>
      <c r="H79" s="21"/>
      <c r="I79" s="25"/>
      <c r="J79" s="21"/>
      <c r="K79" s="25"/>
      <c r="Q79">
        <f>ROUND((Source!DN38/100)*ROUND((ROUND((Source!AF38*Source!AV38*Source!I38),2)),2), 2)</f>
        <v>557.35</v>
      </c>
      <c r="R79">
        <f>Source!X38</f>
        <v>13262.75</v>
      </c>
      <c r="S79">
        <f>ROUND((Source!DO38/100)*ROUND((ROUND((Source!AF38*Source!AV38*Source!I38),2)),2), 2)</f>
        <v>356.7</v>
      </c>
      <c r="T79">
        <f>Source!Y38</f>
        <v>6551.48</v>
      </c>
      <c r="U79">
        <f>ROUND((175/100)*ROUND((ROUND((Source!AE38*Source!AV38*Source!I38),2)),2), 2)</f>
        <v>755.63</v>
      </c>
      <c r="V79">
        <f>ROUND((160/100)*ROUND(ROUND((ROUND((Source!AE38*Source!AV38*Source!I38),2)*Source!BS38),2), 2), 2)</f>
        <v>19807.07</v>
      </c>
    </row>
    <row r="80" spans="1:28" ht="14.25" x14ac:dyDescent="0.2">
      <c r="A80" s="22"/>
      <c r="B80" s="22"/>
      <c r="C80" s="22" t="s">
        <v>570</v>
      </c>
      <c r="D80" s="23"/>
      <c r="E80" s="21"/>
      <c r="F80" s="25">
        <f>Source!AO38</f>
        <v>682.48</v>
      </c>
      <c r="G80" s="24" t="str">
        <f>Source!DG38</f>
        <v/>
      </c>
      <c r="H80" s="21">
        <f>Source!AV38</f>
        <v>1.0469999999999999</v>
      </c>
      <c r="I80" s="25">
        <f>ROUND((ROUND((Source!AF38*Source!AV38*Source!I38),2)),2)</f>
        <v>557.35</v>
      </c>
      <c r="J80" s="21">
        <f>IF(Source!BA38&lt;&gt; 0, Source!BA38, 1)</f>
        <v>28.67</v>
      </c>
      <c r="K80" s="25">
        <f>Source!S38</f>
        <v>15979.22</v>
      </c>
      <c r="W80">
        <f>I80</f>
        <v>557.35</v>
      </c>
    </row>
    <row r="81" spans="1:28" ht="14.25" x14ac:dyDescent="0.2">
      <c r="A81" s="22"/>
      <c r="B81" s="22"/>
      <c r="C81" s="22" t="s">
        <v>577</v>
      </c>
      <c r="D81" s="23"/>
      <c r="E81" s="21"/>
      <c r="F81" s="25">
        <f>Source!AM38</f>
        <v>4801</v>
      </c>
      <c r="G81" s="24" t="str">
        <f>Source!DE38</f>
        <v/>
      </c>
      <c r="H81" s="21">
        <f>Source!AV38</f>
        <v>1.0469999999999999</v>
      </c>
      <c r="I81" s="25">
        <f>(ROUND((ROUND(((Source!ET38)*Source!AV38*Source!I38),2)),2)+ROUND((ROUND(((Source!AE38-(Source!EU38))*Source!AV38*Source!I38),2)),2))</f>
        <v>3920.78</v>
      </c>
      <c r="J81" s="21">
        <f>IF(Source!BB38&lt;&gt; 0, Source!BB38, 1)</f>
        <v>10.119999999999999</v>
      </c>
      <c r="K81" s="25">
        <f>Source!Q38</f>
        <v>39678.29</v>
      </c>
    </row>
    <row r="82" spans="1:28" ht="14.25" x14ac:dyDescent="0.2">
      <c r="A82" s="22"/>
      <c r="B82" s="22"/>
      <c r="C82" s="22" t="s">
        <v>578</v>
      </c>
      <c r="D82" s="23"/>
      <c r="E82" s="21"/>
      <c r="F82" s="25">
        <f>Source!AN38</f>
        <v>528.73</v>
      </c>
      <c r="G82" s="24" t="str">
        <f>Source!DF38</f>
        <v/>
      </c>
      <c r="H82" s="21">
        <f>Source!AV38</f>
        <v>1.0469999999999999</v>
      </c>
      <c r="I82" s="33">
        <f>ROUND((ROUND((Source!AE38*Source!AV38*Source!I38),2)),2)</f>
        <v>431.79</v>
      </c>
      <c r="J82" s="21">
        <f>IF(Source!BS38&lt;&gt; 0, Source!BS38, 1)</f>
        <v>28.67</v>
      </c>
      <c r="K82" s="33">
        <f>Source!R38</f>
        <v>12379.42</v>
      </c>
      <c r="W82">
        <f>I82</f>
        <v>431.79</v>
      </c>
    </row>
    <row r="83" spans="1:28" ht="14.25" x14ac:dyDescent="0.2">
      <c r="A83" s="22"/>
      <c r="B83" s="22"/>
      <c r="C83" s="22" t="s">
        <v>580</v>
      </c>
      <c r="D83" s="23"/>
      <c r="E83" s="21"/>
      <c r="F83" s="25">
        <f>Source!AL38</f>
        <v>521.22</v>
      </c>
      <c r="G83" s="24" t="str">
        <f>Source!DD38</f>
        <v/>
      </c>
      <c r="H83" s="21">
        <f>Source!AW38</f>
        <v>1.0029999999999999</v>
      </c>
      <c r="I83" s="25">
        <f>ROUND((ROUND((Source!AC38*Source!AW38*Source!I38),2)),2)</f>
        <v>407.77</v>
      </c>
      <c r="J83" s="21">
        <f>IF(Source!BC38&lt;&gt; 0, Source!BC38, 1)</f>
        <v>4.08</v>
      </c>
      <c r="K83" s="25">
        <f>Source!P38</f>
        <v>1663.7</v>
      </c>
    </row>
    <row r="84" spans="1:28" ht="14.25" x14ac:dyDescent="0.2">
      <c r="A84" s="22"/>
      <c r="B84" s="22"/>
      <c r="C84" s="22" t="s">
        <v>571</v>
      </c>
      <c r="D84" s="23" t="s">
        <v>572</v>
      </c>
      <c r="E84" s="21">
        <f>Source!DN38</f>
        <v>100</v>
      </c>
      <c r="F84" s="25"/>
      <c r="G84" s="24"/>
      <c r="H84" s="21"/>
      <c r="I84" s="25">
        <f>SUM(Q79:Q83)</f>
        <v>557.35</v>
      </c>
      <c r="J84" s="21">
        <f>Source!BZ38</f>
        <v>83</v>
      </c>
      <c r="K84" s="25">
        <f>SUM(R79:R83)</f>
        <v>13262.75</v>
      </c>
    </row>
    <row r="85" spans="1:28" ht="14.25" x14ac:dyDescent="0.2">
      <c r="A85" s="22"/>
      <c r="B85" s="22"/>
      <c r="C85" s="22" t="s">
        <v>573</v>
      </c>
      <c r="D85" s="23" t="s">
        <v>572</v>
      </c>
      <c r="E85" s="21">
        <f>Source!DO38</f>
        <v>64</v>
      </c>
      <c r="F85" s="25"/>
      <c r="G85" s="24"/>
      <c r="H85" s="21"/>
      <c r="I85" s="25">
        <f>SUM(S79:S84)</f>
        <v>356.7</v>
      </c>
      <c r="J85" s="21">
        <f>Source!CA38</f>
        <v>41</v>
      </c>
      <c r="K85" s="25">
        <f>SUM(T79:T84)</f>
        <v>6551.48</v>
      </c>
    </row>
    <row r="86" spans="1:28" ht="14.25" x14ac:dyDescent="0.2">
      <c r="A86" s="22"/>
      <c r="B86" s="22"/>
      <c r="C86" s="22" t="s">
        <v>579</v>
      </c>
      <c r="D86" s="23" t="s">
        <v>572</v>
      </c>
      <c r="E86" s="21">
        <f>175</f>
        <v>175</v>
      </c>
      <c r="F86" s="25"/>
      <c r="G86" s="24"/>
      <c r="H86" s="21"/>
      <c r="I86" s="25">
        <f>SUM(U79:U85)</f>
        <v>755.63</v>
      </c>
      <c r="J86" s="21">
        <f>160</f>
        <v>160</v>
      </c>
      <c r="K86" s="25">
        <f>SUM(V79:V85)</f>
        <v>19807.07</v>
      </c>
    </row>
    <row r="87" spans="1:28" ht="14.25" x14ac:dyDescent="0.2">
      <c r="A87" s="27"/>
      <c r="B87" s="27"/>
      <c r="C87" s="27" t="s">
        <v>574</v>
      </c>
      <c r="D87" s="28" t="s">
        <v>575</v>
      </c>
      <c r="E87" s="29">
        <f>Source!AQ38</f>
        <v>62.1</v>
      </c>
      <c r="F87" s="30"/>
      <c r="G87" s="31" t="str">
        <f>Source!DI38</f>
        <v/>
      </c>
      <c r="H87" s="29">
        <f>Source!AV38</f>
        <v>1.0469999999999999</v>
      </c>
      <c r="I87" s="30">
        <f>Source!U38</f>
        <v>50.714585999999997</v>
      </c>
      <c r="J87" s="29"/>
      <c r="K87" s="30"/>
      <c r="AB87" s="26">
        <f>I87</f>
        <v>50.714585999999997</v>
      </c>
    </row>
    <row r="88" spans="1:28" ht="15" x14ac:dyDescent="0.25">
      <c r="A88" s="32"/>
      <c r="B88" s="32"/>
      <c r="C88" s="56" t="s">
        <v>576</v>
      </c>
      <c r="D88" s="32"/>
      <c r="E88" s="32"/>
      <c r="F88" s="32"/>
      <c r="G88" s="32"/>
      <c r="H88" s="42">
        <f>I80+I81+I83+I84+I85+I86</f>
        <v>6555.58</v>
      </c>
      <c r="I88" s="42"/>
      <c r="J88" s="42">
        <f>K80+K81+K83+K84+K85+K86</f>
        <v>96942.50999999998</v>
      </c>
      <c r="K88" s="42"/>
      <c r="O88" s="26">
        <f>I80+I81+I83+I84+I85+I86</f>
        <v>6555.58</v>
      </c>
      <c r="P88" s="26">
        <f>K80+K81+K83+K84+K85+K86</f>
        <v>96942.50999999998</v>
      </c>
      <c r="X88">
        <f>IF(Source!BI38&lt;=1,I80+I81+I83+I84+I85+I86-0, 0)</f>
        <v>6555.58</v>
      </c>
      <c r="Y88">
        <f>IF(Source!BI38=2,I80+I81+I83+I84+I85+I86-0, 0)</f>
        <v>0</v>
      </c>
      <c r="Z88">
        <f>IF(Source!BI38=3,I80+I81+I83+I84+I85+I86-0, 0)</f>
        <v>0</v>
      </c>
      <c r="AA88">
        <f>IF(Source!BI38=4,I80+I81+I83+I84+I85+I86,0)</f>
        <v>0</v>
      </c>
    </row>
    <row r="90" spans="1:28" ht="28.5" x14ac:dyDescent="0.2">
      <c r="A90" s="22">
        <v>7</v>
      </c>
      <c r="B90" s="22" t="str">
        <f>Source!F39</f>
        <v>3.13-9-2</v>
      </c>
      <c r="C90" s="22" t="s">
        <v>77</v>
      </c>
      <c r="D90" s="23" t="str">
        <f>Source!H39</f>
        <v>100 м2</v>
      </c>
      <c r="E90" s="21">
        <f>Source!I39</f>
        <v>0.35</v>
      </c>
      <c r="F90" s="25"/>
      <c r="G90" s="24"/>
      <c r="H90" s="21"/>
      <c r="I90" s="25"/>
      <c r="J90" s="21"/>
      <c r="K90" s="25"/>
      <c r="Q90">
        <f>ROUND((Source!DN39/100)*ROUND((ROUND((Source!AF39*Source!AV39*Source!I39),2)),2), 2)</f>
        <v>27.16</v>
      </c>
      <c r="R90">
        <f>Source!X39</f>
        <v>646.29999999999995</v>
      </c>
      <c r="S90">
        <f>ROUND((Source!DO39/100)*ROUND((ROUND((Source!AF39*Source!AV39*Source!I39),2)),2), 2)</f>
        <v>17.38</v>
      </c>
      <c r="T90">
        <f>Source!Y39</f>
        <v>319.26</v>
      </c>
      <c r="U90">
        <f>ROUND((175/100)*ROUND((ROUND((Source!AE39*Source!AV39*Source!I39),2)),2), 2)</f>
        <v>0.26</v>
      </c>
      <c r="V90">
        <f>ROUND((160/100)*ROUND(ROUND((ROUND((Source!AE39*Source!AV39*Source!I39),2)*Source!BS39),2), 2), 2)</f>
        <v>6.88</v>
      </c>
    </row>
    <row r="91" spans="1:28" ht="14.25" x14ac:dyDescent="0.2">
      <c r="A91" s="22"/>
      <c r="B91" s="22"/>
      <c r="C91" s="22" t="s">
        <v>570</v>
      </c>
      <c r="D91" s="23"/>
      <c r="E91" s="21"/>
      <c r="F91" s="25">
        <f>Source!AO39</f>
        <v>74.13</v>
      </c>
      <c r="G91" s="24" t="str">
        <f>Source!DG39</f>
        <v/>
      </c>
      <c r="H91" s="21">
        <f>Source!AV39</f>
        <v>1.0469999999999999</v>
      </c>
      <c r="I91" s="25">
        <f>ROUND((ROUND((Source!AF39*Source!AV39*Source!I39),2)),2)</f>
        <v>27.16</v>
      </c>
      <c r="J91" s="21">
        <f>IF(Source!BA39&lt;&gt; 0, Source!BA39, 1)</f>
        <v>28.67</v>
      </c>
      <c r="K91" s="25">
        <f>Source!S39</f>
        <v>778.68</v>
      </c>
      <c r="W91">
        <f>I91</f>
        <v>27.16</v>
      </c>
    </row>
    <row r="92" spans="1:28" ht="14.25" x14ac:dyDescent="0.2">
      <c r="A92" s="22"/>
      <c r="B92" s="22"/>
      <c r="C92" s="22" t="s">
        <v>577</v>
      </c>
      <c r="D92" s="23"/>
      <c r="E92" s="21"/>
      <c r="F92" s="25">
        <f>Source!AM39</f>
        <v>13.14</v>
      </c>
      <c r="G92" s="24" t="str">
        <f>Source!DE39</f>
        <v/>
      </c>
      <c r="H92" s="21">
        <f>Source!AV39</f>
        <v>1.0469999999999999</v>
      </c>
      <c r="I92" s="25">
        <f>(ROUND((ROUND(((Source!ET39)*Source!AV39*Source!I39),2)),2)+ROUND((ROUND(((Source!AE39-(Source!EU39))*Source!AV39*Source!I39),2)),2))</f>
        <v>4.82</v>
      </c>
      <c r="J92" s="21">
        <f>IF(Source!BB39&lt;&gt; 0, Source!BB39, 1)</f>
        <v>8.19</v>
      </c>
      <c r="K92" s="25">
        <f>Source!Q39</f>
        <v>39.479999999999997</v>
      </c>
    </row>
    <row r="93" spans="1:28" ht="14.25" x14ac:dyDescent="0.2">
      <c r="A93" s="22"/>
      <c r="B93" s="22"/>
      <c r="C93" s="22" t="s">
        <v>578</v>
      </c>
      <c r="D93" s="23"/>
      <c r="E93" s="21"/>
      <c r="F93" s="25">
        <f>Source!AN39</f>
        <v>0.41</v>
      </c>
      <c r="G93" s="24" t="str">
        <f>Source!DF39</f>
        <v/>
      </c>
      <c r="H93" s="21">
        <f>Source!AV39</f>
        <v>1.0469999999999999</v>
      </c>
      <c r="I93" s="33">
        <f>ROUND((ROUND((Source!AE39*Source!AV39*Source!I39),2)),2)</f>
        <v>0.15</v>
      </c>
      <c r="J93" s="21">
        <f>IF(Source!BS39&lt;&gt; 0, Source!BS39, 1)</f>
        <v>28.67</v>
      </c>
      <c r="K93" s="33">
        <f>Source!R39</f>
        <v>4.3</v>
      </c>
      <c r="W93">
        <f>I93</f>
        <v>0.15</v>
      </c>
    </row>
    <row r="94" spans="1:28" ht="14.25" x14ac:dyDescent="0.2">
      <c r="A94" s="22"/>
      <c r="B94" s="22"/>
      <c r="C94" s="22" t="s">
        <v>580</v>
      </c>
      <c r="D94" s="23"/>
      <c r="E94" s="21"/>
      <c r="F94" s="25">
        <f>Source!AL39</f>
        <v>9.4600000000000009</v>
      </c>
      <c r="G94" s="24" t="str">
        <f>Source!DD39</f>
        <v/>
      </c>
      <c r="H94" s="21">
        <f>Source!AW39</f>
        <v>1</v>
      </c>
      <c r="I94" s="25">
        <f>ROUND((ROUND((Source!AC39*Source!AW39*Source!I39),2)),2)</f>
        <v>3.31</v>
      </c>
      <c r="J94" s="21">
        <f>IF(Source!BC39&lt;&gt; 0, Source!BC39, 1)</f>
        <v>24.62</v>
      </c>
      <c r="K94" s="25">
        <f>Source!P39</f>
        <v>81.489999999999995</v>
      </c>
    </row>
    <row r="95" spans="1:28" ht="14.25" x14ac:dyDescent="0.2">
      <c r="A95" s="22" t="s">
        <v>81</v>
      </c>
      <c r="B95" s="22" t="str">
        <f>Source!F40</f>
        <v>1.1-1-165</v>
      </c>
      <c r="C95" s="22" t="s">
        <v>83</v>
      </c>
      <c r="D95" s="23" t="str">
        <f>Source!H40</f>
        <v>т</v>
      </c>
      <c r="E95" s="21">
        <f>Source!I40</f>
        <v>3.15E-3</v>
      </c>
      <c r="F95" s="25">
        <f>Source!AK40</f>
        <v>18660.61</v>
      </c>
      <c r="G95" s="34" t="s">
        <v>3</v>
      </c>
      <c r="H95" s="21">
        <f>Source!AW40</f>
        <v>1</v>
      </c>
      <c r="I95" s="25">
        <f>ROUND((ROUND((Source!AC40*Source!AW40*Source!I40),2)),2)+(ROUND((ROUND(((Source!ET40)*Source!AV40*Source!I40),2)),2)+ROUND((ROUND(((Source!AE40-(Source!EU40))*Source!AV40*Source!I40),2)),2))+ROUND((ROUND((Source!AF40*Source!AV40*Source!I40),2)),2)</f>
        <v>58.78</v>
      </c>
      <c r="J95" s="21">
        <f>IF(Source!BC40&lt;&gt; 0, Source!BC40, 1)</f>
        <v>3.34</v>
      </c>
      <c r="K95" s="25">
        <f>Source!O40</f>
        <v>196.33</v>
      </c>
      <c r="Q95">
        <f>ROUND((Source!DN40/100)*ROUND((ROUND((Source!AF40*Source!AV40*Source!I40),2)),2), 2)</f>
        <v>0</v>
      </c>
      <c r="R95">
        <f>Source!X40</f>
        <v>0</v>
      </c>
      <c r="S95">
        <f>ROUND((Source!DO40/100)*ROUND((ROUND((Source!AF40*Source!AV40*Source!I40),2)),2), 2)</f>
        <v>0</v>
      </c>
      <c r="T95">
        <f>Source!Y40</f>
        <v>0</v>
      </c>
      <c r="U95">
        <f>ROUND((175/100)*ROUND((ROUND((Source!AE40*Source!AV40*Source!I40),2)),2), 2)</f>
        <v>0</v>
      </c>
      <c r="V95">
        <f>ROUND((160/100)*ROUND(ROUND((ROUND((Source!AE40*Source!AV40*Source!I40),2)*Source!BS40),2), 2), 2)</f>
        <v>0</v>
      </c>
      <c r="X95">
        <f>IF(Source!BI40&lt;=1,I95, 0)</f>
        <v>58.78</v>
      </c>
      <c r="Y95">
        <f>IF(Source!BI40=2,I95, 0)</f>
        <v>0</v>
      </c>
      <c r="Z95">
        <f>IF(Source!BI40=3,I95, 0)</f>
        <v>0</v>
      </c>
      <c r="AA95">
        <f>IF(Source!BI40=4,I95, 0)</f>
        <v>0</v>
      </c>
    </row>
    <row r="96" spans="1:28" ht="14.25" x14ac:dyDescent="0.2">
      <c r="A96" s="22"/>
      <c r="B96" s="22"/>
      <c r="C96" s="22" t="s">
        <v>571</v>
      </c>
      <c r="D96" s="23" t="s">
        <v>572</v>
      </c>
      <c r="E96" s="21">
        <f>Source!DN39</f>
        <v>100</v>
      </c>
      <c r="F96" s="25"/>
      <c r="G96" s="24"/>
      <c r="H96" s="21"/>
      <c r="I96" s="25">
        <f>SUM(Q90:Q95)</f>
        <v>27.16</v>
      </c>
      <c r="J96" s="21">
        <f>Source!BZ39</f>
        <v>83</v>
      </c>
      <c r="K96" s="25">
        <f>SUM(R90:R95)</f>
        <v>646.29999999999995</v>
      </c>
    </row>
    <row r="97" spans="1:28" ht="14.25" x14ac:dyDescent="0.2">
      <c r="A97" s="22"/>
      <c r="B97" s="22"/>
      <c r="C97" s="22" t="s">
        <v>573</v>
      </c>
      <c r="D97" s="23" t="s">
        <v>572</v>
      </c>
      <c r="E97" s="21">
        <f>Source!DO39</f>
        <v>64</v>
      </c>
      <c r="F97" s="25"/>
      <c r="G97" s="24"/>
      <c r="H97" s="21"/>
      <c r="I97" s="25">
        <f>SUM(S90:S96)</f>
        <v>17.38</v>
      </c>
      <c r="J97" s="21">
        <f>Source!CA39</f>
        <v>41</v>
      </c>
      <c r="K97" s="25">
        <f>SUM(T90:T96)</f>
        <v>319.26</v>
      </c>
    </row>
    <row r="98" spans="1:28" ht="14.25" x14ac:dyDescent="0.2">
      <c r="A98" s="22"/>
      <c r="B98" s="22"/>
      <c r="C98" s="22" t="s">
        <v>579</v>
      </c>
      <c r="D98" s="23" t="s">
        <v>572</v>
      </c>
      <c r="E98" s="21">
        <f>175</f>
        <v>175</v>
      </c>
      <c r="F98" s="25"/>
      <c r="G98" s="24"/>
      <c r="H98" s="21"/>
      <c r="I98" s="25">
        <f>SUM(U90:U97)</f>
        <v>0.26</v>
      </c>
      <c r="J98" s="21">
        <f>160</f>
        <v>160</v>
      </c>
      <c r="K98" s="25">
        <f>SUM(V90:V97)</f>
        <v>6.88</v>
      </c>
    </row>
    <row r="99" spans="1:28" ht="14.25" x14ac:dyDescent="0.2">
      <c r="A99" s="27"/>
      <c r="B99" s="27"/>
      <c r="C99" s="27" t="s">
        <v>574</v>
      </c>
      <c r="D99" s="28" t="s">
        <v>575</v>
      </c>
      <c r="E99" s="29">
        <f>Source!AQ39</f>
        <v>5.31</v>
      </c>
      <c r="F99" s="30"/>
      <c r="G99" s="31" t="str">
        <f>Source!DI39</f>
        <v/>
      </c>
      <c r="H99" s="29">
        <f>Source!AV39</f>
        <v>1.0469999999999999</v>
      </c>
      <c r="I99" s="30">
        <f>Source!U39</f>
        <v>1.9458494999999996</v>
      </c>
      <c r="J99" s="29"/>
      <c r="K99" s="30"/>
      <c r="AB99" s="26">
        <f>I99</f>
        <v>1.9458494999999996</v>
      </c>
    </row>
    <row r="100" spans="1:28" ht="15" x14ac:dyDescent="0.25">
      <c r="A100" s="32"/>
      <c r="B100" s="32"/>
      <c r="C100" s="56" t="s">
        <v>576</v>
      </c>
      <c r="D100" s="32"/>
      <c r="E100" s="32"/>
      <c r="F100" s="32"/>
      <c r="G100" s="32"/>
      <c r="H100" s="42">
        <f>I91+I92+I94+I96+I97+I98+SUM(I95:I95)</f>
        <v>138.87</v>
      </c>
      <c r="I100" s="42"/>
      <c r="J100" s="42">
        <f>K91+K92+K94+K96+K97+K98+SUM(K95:K95)</f>
        <v>2068.42</v>
      </c>
      <c r="K100" s="42"/>
      <c r="O100" s="26">
        <f>I91+I92+I94+I96+I97+I98+SUM(I95:I95)</f>
        <v>138.87</v>
      </c>
      <c r="P100" s="26">
        <f>K91+K92+K94+K96+K97+K98+SUM(K95:K95)</f>
        <v>2068.42</v>
      </c>
      <c r="X100">
        <f>IF(Source!BI39&lt;=1,I91+I92+I94+I96+I97+I98-0, 0)</f>
        <v>80.09</v>
      </c>
      <c r="Y100">
        <f>IF(Source!BI39=2,I91+I92+I94+I96+I97+I98-0, 0)</f>
        <v>0</v>
      </c>
      <c r="Z100">
        <f>IF(Source!BI39=3,I91+I92+I94+I96+I97+I98-0, 0)</f>
        <v>0</v>
      </c>
      <c r="AA100">
        <f>IF(Source!BI39=4,I91+I92+I94+I96+I97+I98,0)</f>
        <v>0</v>
      </c>
    </row>
    <row r="102" spans="1:28" ht="28.5" x14ac:dyDescent="0.2">
      <c r="A102" s="22">
        <v>8</v>
      </c>
      <c r="B102" s="22" t="str">
        <f>Source!F41</f>
        <v>3.13-11-8</v>
      </c>
      <c r="C102" s="22" t="s">
        <v>87</v>
      </c>
      <c r="D102" s="23" t="str">
        <f>Source!H41</f>
        <v>100 м2</v>
      </c>
      <c r="E102" s="21">
        <f>Source!I41</f>
        <v>0.35</v>
      </c>
      <c r="F102" s="25"/>
      <c r="G102" s="24"/>
      <c r="H102" s="21"/>
      <c r="I102" s="25"/>
      <c r="J102" s="21"/>
      <c r="K102" s="25"/>
      <c r="Q102">
        <f>ROUND((Source!DN41/100)*ROUND((ROUND((Source!AF41*Source!AV41*Source!I41),2)),2), 2)</f>
        <v>9.2899999999999991</v>
      </c>
      <c r="R102">
        <f>Source!X41</f>
        <v>221.06</v>
      </c>
      <c r="S102">
        <f>ROUND((Source!DO41/100)*ROUND((ROUND((Source!AF41*Source!AV41*Source!I41),2)),2), 2)</f>
        <v>5.95</v>
      </c>
      <c r="T102">
        <f>Source!Y41</f>
        <v>109.2</v>
      </c>
      <c r="U102">
        <f>ROUND((175/100)*ROUND((ROUND((Source!AE41*Source!AV41*Source!I41),2)),2), 2)</f>
        <v>0.18</v>
      </c>
      <c r="V102">
        <f>ROUND((160/100)*ROUND(ROUND((ROUND((Source!AE41*Source!AV41*Source!I41),2)*Source!BS41),2), 2), 2)</f>
        <v>4.59</v>
      </c>
    </row>
    <row r="103" spans="1:28" ht="14.25" x14ac:dyDescent="0.2">
      <c r="A103" s="22"/>
      <c r="B103" s="22"/>
      <c r="C103" s="22" t="s">
        <v>570</v>
      </c>
      <c r="D103" s="23"/>
      <c r="E103" s="21"/>
      <c r="F103" s="25">
        <f>Source!AO41</f>
        <v>25.35</v>
      </c>
      <c r="G103" s="24" t="str">
        <f>Source!DG41</f>
        <v/>
      </c>
      <c r="H103" s="21">
        <f>Source!AV41</f>
        <v>1.0469999999999999</v>
      </c>
      <c r="I103" s="25">
        <f>ROUND((ROUND((Source!AF41*Source!AV41*Source!I41),2)),2)</f>
        <v>9.2899999999999991</v>
      </c>
      <c r="J103" s="21">
        <f>IF(Source!BA41&lt;&gt; 0, Source!BA41, 1)</f>
        <v>28.67</v>
      </c>
      <c r="K103" s="25">
        <f>Source!S41</f>
        <v>266.33999999999997</v>
      </c>
      <c r="W103">
        <f>I103</f>
        <v>9.2899999999999991</v>
      </c>
    </row>
    <row r="104" spans="1:28" ht="14.25" x14ac:dyDescent="0.2">
      <c r="A104" s="22"/>
      <c r="B104" s="22"/>
      <c r="C104" s="22" t="s">
        <v>577</v>
      </c>
      <c r="D104" s="23"/>
      <c r="E104" s="21"/>
      <c r="F104" s="25">
        <f>Source!AM41</f>
        <v>1.81</v>
      </c>
      <c r="G104" s="24" t="str">
        <f>Source!DE41</f>
        <v/>
      </c>
      <c r="H104" s="21">
        <f>Source!AV41</f>
        <v>1.0469999999999999</v>
      </c>
      <c r="I104" s="25">
        <f>(ROUND((ROUND(((Source!ET41)*Source!AV41*Source!I41),2)),2)+ROUND((ROUND(((Source!AE41-(Source!EU41))*Source!AV41*Source!I41),2)),2))</f>
        <v>0.66</v>
      </c>
      <c r="J104" s="21">
        <f>IF(Source!BB41&lt;&gt; 0, Source!BB41, 1)</f>
        <v>10.85</v>
      </c>
      <c r="K104" s="25">
        <f>Source!Q41</f>
        <v>7.16</v>
      </c>
    </row>
    <row r="105" spans="1:28" ht="14.25" x14ac:dyDescent="0.2">
      <c r="A105" s="22"/>
      <c r="B105" s="22"/>
      <c r="C105" s="22" t="s">
        <v>578</v>
      </c>
      <c r="D105" s="23"/>
      <c r="E105" s="21"/>
      <c r="F105" s="25">
        <f>Source!AN41</f>
        <v>0.27</v>
      </c>
      <c r="G105" s="24" t="str">
        <f>Source!DF41</f>
        <v/>
      </c>
      <c r="H105" s="21">
        <f>Source!AV41</f>
        <v>1.0469999999999999</v>
      </c>
      <c r="I105" s="33">
        <f>ROUND((ROUND((Source!AE41*Source!AV41*Source!I41),2)),2)</f>
        <v>0.1</v>
      </c>
      <c r="J105" s="21">
        <f>IF(Source!BS41&lt;&gt; 0, Source!BS41, 1)</f>
        <v>28.67</v>
      </c>
      <c r="K105" s="33">
        <f>Source!R41</f>
        <v>2.87</v>
      </c>
      <c r="W105">
        <f>I105</f>
        <v>0.1</v>
      </c>
    </row>
    <row r="106" spans="1:28" ht="14.25" x14ac:dyDescent="0.2">
      <c r="A106" s="22"/>
      <c r="B106" s="22"/>
      <c r="C106" s="22" t="s">
        <v>580</v>
      </c>
      <c r="D106" s="23"/>
      <c r="E106" s="21"/>
      <c r="F106" s="25">
        <f>Source!AL41</f>
        <v>287.64999999999998</v>
      </c>
      <c r="G106" s="24" t="str">
        <f>Source!DD41</f>
        <v/>
      </c>
      <c r="H106" s="21">
        <f>Source!AW41</f>
        <v>1</v>
      </c>
      <c r="I106" s="25">
        <f>ROUND((ROUND((Source!AC41*Source!AW41*Source!I41),2)),2)</f>
        <v>100.68</v>
      </c>
      <c r="J106" s="21">
        <f>IF(Source!BC41&lt;&gt; 0, Source!BC41, 1)</f>
        <v>2.76</v>
      </c>
      <c r="K106" s="25">
        <f>Source!P41</f>
        <v>277.88</v>
      </c>
    </row>
    <row r="107" spans="1:28" ht="14.25" x14ac:dyDescent="0.2">
      <c r="A107" s="22"/>
      <c r="B107" s="22"/>
      <c r="C107" s="22" t="s">
        <v>571</v>
      </c>
      <c r="D107" s="23" t="s">
        <v>572</v>
      </c>
      <c r="E107" s="21">
        <f>Source!DN41</f>
        <v>100</v>
      </c>
      <c r="F107" s="25"/>
      <c r="G107" s="24"/>
      <c r="H107" s="21"/>
      <c r="I107" s="25">
        <f>SUM(Q102:Q106)</f>
        <v>9.2899999999999991</v>
      </c>
      <c r="J107" s="21">
        <f>Source!BZ41</f>
        <v>83</v>
      </c>
      <c r="K107" s="25">
        <f>SUM(R102:R106)</f>
        <v>221.06</v>
      </c>
    </row>
    <row r="108" spans="1:28" ht="14.25" x14ac:dyDescent="0.2">
      <c r="A108" s="22"/>
      <c r="B108" s="22"/>
      <c r="C108" s="22" t="s">
        <v>573</v>
      </c>
      <c r="D108" s="23" t="s">
        <v>572</v>
      </c>
      <c r="E108" s="21">
        <f>Source!DO41</f>
        <v>64</v>
      </c>
      <c r="F108" s="25"/>
      <c r="G108" s="24"/>
      <c r="H108" s="21"/>
      <c r="I108" s="25">
        <f>SUM(S102:S107)</f>
        <v>5.95</v>
      </c>
      <c r="J108" s="21">
        <f>Source!CA41</f>
        <v>41</v>
      </c>
      <c r="K108" s="25">
        <f>SUM(T102:T107)</f>
        <v>109.2</v>
      </c>
    </row>
    <row r="109" spans="1:28" ht="14.25" x14ac:dyDescent="0.2">
      <c r="A109" s="22"/>
      <c r="B109" s="22"/>
      <c r="C109" s="22" t="s">
        <v>579</v>
      </c>
      <c r="D109" s="23" t="s">
        <v>572</v>
      </c>
      <c r="E109" s="21">
        <f>175</f>
        <v>175</v>
      </c>
      <c r="F109" s="25"/>
      <c r="G109" s="24"/>
      <c r="H109" s="21"/>
      <c r="I109" s="25">
        <f>SUM(U102:U108)</f>
        <v>0.18</v>
      </c>
      <c r="J109" s="21">
        <f>160</f>
        <v>160</v>
      </c>
      <c r="K109" s="25">
        <f>SUM(V102:V108)</f>
        <v>4.59</v>
      </c>
    </row>
    <row r="110" spans="1:28" ht="14.25" x14ac:dyDescent="0.2">
      <c r="A110" s="27"/>
      <c r="B110" s="27"/>
      <c r="C110" s="27" t="s">
        <v>574</v>
      </c>
      <c r="D110" s="28" t="s">
        <v>575</v>
      </c>
      <c r="E110" s="29">
        <f>Source!AQ41</f>
        <v>2.13</v>
      </c>
      <c r="F110" s="30"/>
      <c r="G110" s="31" t="str">
        <f>Source!DI41</f>
        <v/>
      </c>
      <c r="H110" s="29">
        <f>Source!AV41</f>
        <v>1.0469999999999999</v>
      </c>
      <c r="I110" s="30">
        <f>Source!U41</f>
        <v>0.78053849999999991</v>
      </c>
      <c r="J110" s="29"/>
      <c r="K110" s="30"/>
      <c r="AB110" s="26">
        <f>I110</f>
        <v>0.78053849999999991</v>
      </c>
    </row>
    <row r="111" spans="1:28" ht="15" x14ac:dyDescent="0.25">
      <c r="A111" s="32"/>
      <c r="B111" s="32"/>
      <c r="C111" s="56" t="s">
        <v>576</v>
      </c>
      <c r="D111" s="32"/>
      <c r="E111" s="32"/>
      <c r="F111" s="32"/>
      <c r="G111" s="32"/>
      <c r="H111" s="42">
        <f>I103+I104+I106+I107+I108+I109</f>
        <v>126.05000000000003</v>
      </c>
      <c r="I111" s="42"/>
      <c r="J111" s="42">
        <f>K103+K104+K106+K107+K108+K109</f>
        <v>886.23000000000013</v>
      </c>
      <c r="K111" s="42"/>
      <c r="O111" s="26">
        <f>I103+I104+I106+I107+I108+I109</f>
        <v>126.05000000000003</v>
      </c>
      <c r="P111" s="26">
        <f>K103+K104+K106+K107+K108+K109</f>
        <v>886.23000000000013</v>
      </c>
      <c r="X111">
        <f>IF(Source!BI41&lt;=1,I103+I104+I106+I107+I108+I109-0, 0)</f>
        <v>126.05000000000003</v>
      </c>
      <c r="Y111">
        <f>IF(Source!BI41=2,I103+I104+I106+I107+I108+I109-0, 0)</f>
        <v>0</v>
      </c>
      <c r="Z111">
        <f>IF(Source!BI41=3,I103+I104+I106+I107+I108+I109-0, 0)</f>
        <v>0</v>
      </c>
      <c r="AA111">
        <f>IF(Source!BI41=4,I103+I104+I106+I107+I108+I109,0)</f>
        <v>0</v>
      </c>
    </row>
    <row r="114" spans="1:28" ht="15" x14ac:dyDescent="0.25">
      <c r="A114" s="41" t="str">
        <f>CONCATENATE("Итого по разделу: ",IF(Source!G43&lt;&gt;"Новый раздел", Source!G43, ""))</f>
        <v>Итого по разделу: Строительная часть</v>
      </c>
      <c r="B114" s="41"/>
      <c r="C114" s="41"/>
      <c r="D114" s="41"/>
      <c r="E114" s="41"/>
      <c r="F114" s="41"/>
      <c r="G114" s="41"/>
      <c r="H114" s="39">
        <f>SUM(O26:O113)</f>
        <v>11838.57</v>
      </c>
      <c r="I114" s="40"/>
      <c r="J114" s="39">
        <f>SUM(P26:P113)</f>
        <v>183873.77000000002</v>
      </c>
      <c r="K114" s="40"/>
    </row>
    <row r="115" spans="1:28" hidden="1" x14ac:dyDescent="0.2">
      <c r="A115" t="s">
        <v>581</v>
      </c>
      <c r="H115">
        <f>SUM(AC26:AC114)</f>
        <v>0</v>
      </c>
      <c r="J115">
        <f>SUM(AD26:AD114)</f>
        <v>0</v>
      </c>
    </row>
    <row r="116" spans="1:28" hidden="1" x14ac:dyDescent="0.2">
      <c r="A116" t="s">
        <v>582</v>
      </c>
      <c r="H116">
        <f>SUM(AE26:AE115)</f>
        <v>0</v>
      </c>
      <c r="J116">
        <f>SUM(AF26:AF115)</f>
        <v>0</v>
      </c>
    </row>
    <row r="118" spans="1:28" ht="16.5" x14ac:dyDescent="0.25">
      <c r="A118" s="43" t="str">
        <f>CONCATENATE("Раздел: ",IF(Source!G73&lt;&gt;"Новый раздел", Source!G73, ""))</f>
        <v>Раздел: Демонтажные работы</v>
      </c>
      <c r="B118" s="43"/>
      <c r="C118" s="43"/>
      <c r="D118" s="43"/>
      <c r="E118" s="43"/>
      <c r="F118" s="43"/>
      <c r="G118" s="43"/>
      <c r="H118" s="43"/>
      <c r="I118" s="43"/>
      <c r="J118" s="43"/>
      <c r="K118" s="43"/>
    </row>
    <row r="119" spans="1:28" ht="39.75" x14ac:dyDescent="0.2">
      <c r="A119" s="22">
        <v>9</v>
      </c>
      <c r="B119" s="22" t="s">
        <v>583</v>
      </c>
      <c r="C119" s="22" t="s">
        <v>146</v>
      </c>
      <c r="D119" s="23" t="str">
        <f>Source!H77</f>
        <v>1  ШТ.</v>
      </c>
      <c r="E119" s="21">
        <f>Source!I77</f>
        <v>5</v>
      </c>
      <c r="F119" s="25"/>
      <c r="G119" s="24"/>
      <c r="H119" s="21"/>
      <c r="I119" s="25"/>
      <c r="J119" s="21"/>
      <c r="K119" s="25"/>
      <c r="Q119">
        <f>ROUND((Source!DN77/100)*ROUND((ROUND((Source!AF77*Source!AV77*Source!I77),2)),2), 2)</f>
        <v>512.89</v>
      </c>
      <c r="R119">
        <f>Source!X77</f>
        <v>10189.92</v>
      </c>
      <c r="S119">
        <f>ROUND((Source!DO77/100)*ROUND((ROUND((Source!AF77*Source!AV77*Source!I77),2)),2), 2)</f>
        <v>301.43</v>
      </c>
      <c r="T119">
        <f>Source!Y77</f>
        <v>5288.44</v>
      </c>
      <c r="U119">
        <f>ROUND((175/100)*ROUND((ROUND((Source!AE77*Source!AV77*Source!I77),2)),2), 2)</f>
        <v>54.04</v>
      </c>
      <c r="V119">
        <f>ROUND((160/100)*ROUND(ROUND((ROUND((Source!AE77*Source!AV77*Source!I77),2)*Source!BS77),2), 2), 2)</f>
        <v>1416.53</v>
      </c>
    </row>
    <row r="120" spans="1:28" ht="14.25" x14ac:dyDescent="0.2">
      <c r="A120" s="22"/>
      <c r="B120" s="22"/>
      <c r="C120" s="22" t="s">
        <v>570</v>
      </c>
      <c r="D120" s="23"/>
      <c r="E120" s="21"/>
      <c r="F120" s="25">
        <f>Source!AO77</f>
        <v>286.47000000000003</v>
      </c>
      <c r="G120" s="24" t="str">
        <f>Source!DG77</f>
        <v>)*0,3</v>
      </c>
      <c r="H120" s="21">
        <f>Source!AV77</f>
        <v>1.0469999999999999</v>
      </c>
      <c r="I120" s="25">
        <f>ROUND((ROUND((Source!AF77*Source!AV77*Source!I77),2)),2)</f>
        <v>449.9</v>
      </c>
      <c r="J120" s="21">
        <f>IF(Source!BA77&lt;&gt; 0, Source!BA77, 1)</f>
        <v>28.67</v>
      </c>
      <c r="K120" s="25">
        <f>Source!S77</f>
        <v>12898.63</v>
      </c>
      <c r="W120">
        <f>I120</f>
        <v>449.9</v>
      </c>
    </row>
    <row r="121" spans="1:28" ht="14.25" x14ac:dyDescent="0.2">
      <c r="A121" s="22"/>
      <c r="B121" s="22"/>
      <c r="C121" s="22" t="s">
        <v>577</v>
      </c>
      <c r="D121" s="23"/>
      <c r="E121" s="21"/>
      <c r="F121" s="25">
        <f>Source!AM77</f>
        <v>84.66</v>
      </c>
      <c r="G121" s="24" t="str">
        <f>Source!DE77</f>
        <v>)*0,3</v>
      </c>
      <c r="H121" s="21">
        <f>Source!AV77</f>
        <v>1.0469999999999999</v>
      </c>
      <c r="I121" s="25">
        <f>(ROUND((ROUND((((Source!ET77*0.3))*Source!AV77*Source!I77),2)),2)+ROUND((ROUND(((Source!AE77-((Source!EU77*0.3)))*Source!AV77*Source!I77),2)),2))</f>
        <v>132.96</v>
      </c>
      <c r="J121" s="21">
        <f>IF(Source!BB77&lt;&gt; 0, Source!BB77, 1)</f>
        <v>12.4</v>
      </c>
      <c r="K121" s="25">
        <f>Source!Q77</f>
        <v>1648.7</v>
      </c>
    </row>
    <row r="122" spans="1:28" ht="14.25" x14ac:dyDescent="0.2">
      <c r="A122" s="22"/>
      <c r="B122" s="22"/>
      <c r="C122" s="22" t="s">
        <v>578</v>
      </c>
      <c r="D122" s="23"/>
      <c r="E122" s="21"/>
      <c r="F122" s="25">
        <f>Source!AN77</f>
        <v>19.66</v>
      </c>
      <c r="G122" s="24" t="str">
        <f>Source!DF77</f>
        <v>)*0,3</v>
      </c>
      <c r="H122" s="21">
        <f>Source!AV77</f>
        <v>1.0469999999999999</v>
      </c>
      <c r="I122" s="33">
        <f>ROUND((ROUND((Source!AE77*Source!AV77*Source!I77),2)),2)</f>
        <v>30.88</v>
      </c>
      <c r="J122" s="21">
        <f>IF(Source!BS77&lt;&gt; 0, Source!BS77, 1)</f>
        <v>28.67</v>
      </c>
      <c r="K122" s="33">
        <f>Source!R77</f>
        <v>885.33</v>
      </c>
      <c r="W122">
        <f>I122</f>
        <v>30.88</v>
      </c>
    </row>
    <row r="123" spans="1:28" ht="14.25" x14ac:dyDescent="0.2">
      <c r="A123" s="22"/>
      <c r="B123" s="22"/>
      <c r="C123" s="22" t="s">
        <v>571</v>
      </c>
      <c r="D123" s="23" t="s">
        <v>572</v>
      </c>
      <c r="E123" s="21">
        <f>Source!DN77</f>
        <v>114</v>
      </c>
      <c r="F123" s="25"/>
      <c r="G123" s="24"/>
      <c r="H123" s="21"/>
      <c r="I123" s="25">
        <f>SUM(Q119:Q122)</f>
        <v>512.89</v>
      </c>
      <c r="J123" s="21">
        <f>Source!BZ77</f>
        <v>79</v>
      </c>
      <c r="K123" s="25">
        <f>SUM(R119:R122)</f>
        <v>10189.92</v>
      </c>
    </row>
    <row r="124" spans="1:28" ht="14.25" x14ac:dyDescent="0.2">
      <c r="A124" s="22"/>
      <c r="B124" s="22"/>
      <c r="C124" s="22" t="s">
        <v>573</v>
      </c>
      <c r="D124" s="23" t="s">
        <v>572</v>
      </c>
      <c r="E124" s="21">
        <f>Source!DO77</f>
        <v>67</v>
      </c>
      <c r="F124" s="25"/>
      <c r="G124" s="24"/>
      <c r="H124" s="21"/>
      <c r="I124" s="25">
        <f>SUM(S119:S123)</f>
        <v>301.43</v>
      </c>
      <c r="J124" s="21">
        <f>Source!CA77</f>
        <v>41</v>
      </c>
      <c r="K124" s="25">
        <f>SUM(T119:T123)</f>
        <v>5288.44</v>
      </c>
    </row>
    <row r="125" spans="1:28" ht="14.25" x14ac:dyDescent="0.2">
      <c r="A125" s="22"/>
      <c r="B125" s="22"/>
      <c r="C125" s="22" t="s">
        <v>579</v>
      </c>
      <c r="D125" s="23" t="s">
        <v>572</v>
      </c>
      <c r="E125" s="21">
        <f>175</f>
        <v>175</v>
      </c>
      <c r="F125" s="25"/>
      <c r="G125" s="24"/>
      <c r="H125" s="21"/>
      <c r="I125" s="25">
        <f>SUM(U119:U124)</f>
        <v>54.04</v>
      </c>
      <c r="J125" s="21">
        <f>160</f>
        <v>160</v>
      </c>
      <c r="K125" s="25">
        <f>SUM(V119:V124)</f>
        <v>1416.53</v>
      </c>
    </row>
    <row r="126" spans="1:28" ht="14.25" x14ac:dyDescent="0.2">
      <c r="A126" s="27"/>
      <c r="B126" s="27"/>
      <c r="C126" s="27" t="s">
        <v>574</v>
      </c>
      <c r="D126" s="28" t="s">
        <v>575</v>
      </c>
      <c r="E126" s="29">
        <f>Source!AQ77</f>
        <v>22.7</v>
      </c>
      <c r="F126" s="30"/>
      <c r="G126" s="31" t="str">
        <f>Source!DI77</f>
        <v>)*0,3</v>
      </c>
      <c r="H126" s="29">
        <f>Source!AV77</f>
        <v>1.0469999999999999</v>
      </c>
      <c r="I126" s="30">
        <f>Source!U77</f>
        <v>35.650349999999996</v>
      </c>
      <c r="J126" s="29"/>
      <c r="K126" s="30"/>
      <c r="AB126" s="26">
        <f>I126</f>
        <v>35.650349999999996</v>
      </c>
    </row>
    <row r="127" spans="1:28" ht="15" x14ac:dyDescent="0.25">
      <c r="A127" s="32"/>
      <c r="B127" s="32"/>
      <c r="C127" s="56" t="s">
        <v>576</v>
      </c>
      <c r="D127" s="32"/>
      <c r="E127" s="32"/>
      <c r="F127" s="32"/>
      <c r="G127" s="32"/>
      <c r="H127" s="42">
        <f>I120+I121+I123+I124+I125</f>
        <v>1451.22</v>
      </c>
      <c r="I127" s="42"/>
      <c r="J127" s="42">
        <f>K120+K121+K123+K124+K125</f>
        <v>31442.219999999998</v>
      </c>
      <c r="K127" s="42"/>
      <c r="O127" s="26">
        <f>I120+I121+I123+I124+I125</f>
        <v>1451.22</v>
      </c>
      <c r="P127" s="26">
        <f>K120+K121+K123+K124+K125</f>
        <v>31442.219999999998</v>
      </c>
      <c r="X127">
        <f>IF(Source!BI77&lt;=1,I120+I121+I123+I124+I125-0, 0)</f>
        <v>0</v>
      </c>
      <c r="Y127">
        <f>IF(Source!BI77=2,I120+I121+I123+I124+I125-0, 0)</f>
        <v>1451.22</v>
      </c>
      <c r="Z127">
        <f>IF(Source!BI77=3,I120+I121+I123+I124+I125-0, 0)</f>
        <v>0</v>
      </c>
      <c r="AA127">
        <f>IF(Source!BI77=4,I120+I121+I123+I124+I125,0)</f>
        <v>0</v>
      </c>
    </row>
    <row r="129" spans="1:28" ht="42.75" x14ac:dyDescent="0.2">
      <c r="A129" s="22">
        <v>10</v>
      </c>
      <c r="B129" s="22" t="s">
        <v>584</v>
      </c>
      <c r="C129" s="22" t="s">
        <v>158</v>
      </c>
      <c r="D129" s="23" t="str">
        <f>Source!H78</f>
        <v>1  ШТ.</v>
      </c>
      <c r="E129" s="21">
        <f>Source!I78</f>
        <v>1</v>
      </c>
      <c r="F129" s="25"/>
      <c r="G129" s="24"/>
      <c r="H129" s="21"/>
      <c r="I129" s="25"/>
      <c r="J129" s="21"/>
      <c r="K129" s="25"/>
      <c r="Q129">
        <f>ROUND((Source!DN78/100)*ROUND((ROUND((Source!AF78*Source!AV78*Source!I78),2)),2), 2)</f>
        <v>83.6</v>
      </c>
      <c r="R129">
        <f>Source!X78</f>
        <v>1660.87</v>
      </c>
      <c r="S129">
        <f>ROUND((Source!DO78/100)*ROUND((ROUND((Source!AF78*Source!AV78*Source!I78),2)),2), 2)</f>
        <v>49.13</v>
      </c>
      <c r="T129">
        <f>Source!Y78</f>
        <v>861.97</v>
      </c>
      <c r="U129">
        <f>ROUND((175/100)*ROUND((ROUND((Source!AE78*Source!AV78*Source!I78),2)),2), 2)</f>
        <v>7.56</v>
      </c>
      <c r="V129">
        <f>ROUND((160/100)*ROUND(ROUND((ROUND((Source!AE78*Source!AV78*Source!I78),2)*Source!BS78),2), 2), 2)</f>
        <v>198.16</v>
      </c>
    </row>
    <row r="130" spans="1:28" ht="14.25" x14ac:dyDescent="0.2">
      <c r="A130" s="22"/>
      <c r="B130" s="22"/>
      <c r="C130" s="22" t="s">
        <v>570</v>
      </c>
      <c r="D130" s="23"/>
      <c r="E130" s="21"/>
      <c r="F130" s="25">
        <f>Source!AO78</f>
        <v>233.47</v>
      </c>
      <c r="G130" s="24" t="str">
        <f>Source!DG78</f>
        <v>)*0,3</v>
      </c>
      <c r="H130" s="21">
        <f>Source!AV78</f>
        <v>1.0469999999999999</v>
      </c>
      <c r="I130" s="25">
        <f>ROUND((ROUND((Source!AF78*Source!AV78*Source!I78),2)),2)</f>
        <v>73.33</v>
      </c>
      <c r="J130" s="21">
        <f>IF(Source!BA78&lt;&gt; 0, Source!BA78, 1)</f>
        <v>28.67</v>
      </c>
      <c r="K130" s="25">
        <f>Source!S78</f>
        <v>2102.37</v>
      </c>
      <c r="W130">
        <f>I130</f>
        <v>73.33</v>
      </c>
    </row>
    <row r="131" spans="1:28" ht="14.25" x14ac:dyDescent="0.2">
      <c r="A131" s="22"/>
      <c r="B131" s="22"/>
      <c r="C131" s="22" t="s">
        <v>577</v>
      </c>
      <c r="D131" s="23"/>
      <c r="E131" s="21"/>
      <c r="F131" s="25">
        <f>Source!AM78</f>
        <v>59.26</v>
      </c>
      <c r="G131" s="24" t="str">
        <f>Source!DE78</f>
        <v>)*0,3</v>
      </c>
      <c r="H131" s="21">
        <f>Source!AV78</f>
        <v>1.0469999999999999</v>
      </c>
      <c r="I131" s="25">
        <f>(ROUND((ROUND((((Source!ET78*0.3))*Source!AV78*Source!I78),2)),2)+ROUND((ROUND(((Source!AE78-((Source!EU78*0.3)))*Source!AV78*Source!I78),2)),2))</f>
        <v>18.61</v>
      </c>
      <c r="J131" s="21">
        <f>IF(Source!BB78&lt;&gt; 0, Source!BB78, 1)</f>
        <v>12.4</v>
      </c>
      <c r="K131" s="25">
        <f>Source!Q78</f>
        <v>230.76</v>
      </c>
    </row>
    <row r="132" spans="1:28" ht="14.25" x14ac:dyDescent="0.2">
      <c r="A132" s="22"/>
      <c r="B132" s="22"/>
      <c r="C132" s="22" t="s">
        <v>578</v>
      </c>
      <c r="D132" s="23"/>
      <c r="E132" s="21"/>
      <c r="F132" s="25">
        <f>Source!AN78</f>
        <v>13.76</v>
      </c>
      <c r="G132" s="24" t="str">
        <f>Source!DF78</f>
        <v>)*0,3</v>
      </c>
      <c r="H132" s="21">
        <f>Source!AV78</f>
        <v>1.0469999999999999</v>
      </c>
      <c r="I132" s="33">
        <f>ROUND((ROUND((Source!AE78*Source!AV78*Source!I78),2)),2)</f>
        <v>4.32</v>
      </c>
      <c r="J132" s="21">
        <f>IF(Source!BS78&lt;&gt; 0, Source!BS78, 1)</f>
        <v>28.67</v>
      </c>
      <c r="K132" s="33">
        <f>Source!R78</f>
        <v>123.85</v>
      </c>
      <c r="W132">
        <f>I132</f>
        <v>4.32</v>
      </c>
    </row>
    <row r="133" spans="1:28" ht="14.25" x14ac:dyDescent="0.2">
      <c r="A133" s="22"/>
      <c r="B133" s="22"/>
      <c r="C133" s="22" t="s">
        <v>571</v>
      </c>
      <c r="D133" s="23" t="s">
        <v>572</v>
      </c>
      <c r="E133" s="21">
        <f>Source!DN78</f>
        <v>114</v>
      </c>
      <c r="F133" s="25"/>
      <c r="G133" s="24"/>
      <c r="H133" s="21"/>
      <c r="I133" s="25">
        <f>SUM(Q129:Q132)</f>
        <v>83.6</v>
      </c>
      <c r="J133" s="21">
        <f>Source!BZ78</f>
        <v>79</v>
      </c>
      <c r="K133" s="25">
        <f>SUM(R129:R132)</f>
        <v>1660.87</v>
      </c>
    </row>
    <row r="134" spans="1:28" ht="14.25" x14ac:dyDescent="0.2">
      <c r="A134" s="22"/>
      <c r="B134" s="22"/>
      <c r="C134" s="22" t="s">
        <v>573</v>
      </c>
      <c r="D134" s="23" t="s">
        <v>572</v>
      </c>
      <c r="E134" s="21">
        <f>Source!DO78</f>
        <v>67</v>
      </c>
      <c r="F134" s="25"/>
      <c r="G134" s="24"/>
      <c r="H134" s="21"/>
      <c r="I134" s="25">
        <f>SUM(S129:S133)</f>
        <v>49.13</v>
      </c>
      <c r="J134" s="21">
        <f>Source!CA78</f>
        <v>41</v>
      </c>
      <c r="K134" s="25">
        <f>SUM(T129:T133)</f>
        <v>861.97</v>
      </c>
    </row>
    <row r="135" spans="1:28" ht="14.25" x14ac:dyDescent="0.2">
      <c r="A135" s="22"/>
      <c r="B135" s="22"/>
      <c r="C135" s="22" t="s">
        <v>579</v>
      </c>
      <c r="D135" s="23" t="s">
        <v>572</v>
      </c>
      <c r="E135" s="21">
        <f>175</f>
        <v>175</v>
      </c>
      <c r="F135" s="25"/>
      <c r="G135" s="24"/>
      <c r="H135" s="21"/>
      <c r="I135" s="25">
        <f>SUM(U129:U134)</f>
        <v>7.56</v>
      </c>
      <c r="J135" s="21">
        <f>160</f>
        <v>160</v>
      </c>
      <c r="K135" s="25">
        <f>SUM(V129:V134)</f>
        <v>198.16</v>
      </c>
    </row>
    <row r="136" spans="1:28" ht="14.25" x14ac:dyDescent="0.2">
      <c r="A136" s="27"/>
      <c r="B136" s="27"/>
      <c r="C136" s="27" t="s">
        <v>574</v>
      </c>
      <c r="D136" s="28" t="s">
        <v>575</v>
      </c>
      <c r="E136" s="29">
        <f>Source!AQ78</f>
        <v>18.5</v>
      </c>
      <c r="F136" s="30"/>
      <c r="G136" s="31" t="str">
        <f>Source!DI78</f>
        <v>)*0,3</v>
      </c>
      <c r="H136" s="29">
        <f>Source!AV78</f>
        <v>1.0469999999999999</v>
      </c>
      <c r="I136" s="30">
        <f>Source!U78</f>
        <v>5.8108499999999994</v>
      </c>
      <c r="J136" s="29"/>
      <c r="K136" s="30"/>
      <c r="AB136" s="26">
        <f>I136</f>
        <v>5.8108499999999994</v>
      </c>
    </row>
    <row r="137" spans="1:28" ht="15" x14ac:dyDescent="0.25">
      <c r="A137" s="32"/>
      <c r="B137" s="32"/>
      <c r="C137" s="56" t="s">
        <v>576</v>
      </c>
      <c r="D137" s="32"/>
      <c r="E137" s="32"/>
      <c r="F137" s="32"/>
      <c r="G137" s="32"/>
      <c r="H137" s="42">
        <f>I130+I131+I133+I134+I135</f>
        <v>232.23</v>
      </c>
      <c r="I137" s="42"/>
      <c r="J137" s="42">
        <f>K130+K131+K133+K134+K135</f>
        <v>5054.13</v>
      </c>
      <c r="K137" s="42"/>
      <c r="O137" s="26">
        <f>I130+I131+I133+I134+I135</f>
        <v>232.23</v>
      </c>
      <c r="P137" s="26">
        <f>K130+K131+K133+K134+K135</f>
        <v>5054.13</v>
      </c>
      <c r="X137">
        <f>IF(Source!BI78&lt;=1,I130+I131+I133+I134+I135-0, 0)</f>
        <v>0</v>
      </c>
      <c r="Y137">
        <f>IF(Source!BI78=2,I130+I131+I133+I134+I135-0, 0)</f>
        <v>232.23</v>
      </c>
      <c r="Z137">
        <f>IF(Source!BI78=3,I130+I131+I133+I134+I135-0, 0)</f>
        <v>0</v>
      </c>
      <c r="AA137">
        <f>IF(Source!BI78=4,I130+I131+I133+I134+I135,0)</f>
        <v>0</v>
      </c>
    </row>
    <row r="139" spans="1:28" ht="39.75" x14ac:dyDescent="0.2">
      <c r="A139" s="22">
        <v>11</v>
      </c>
      <c r="B139" s="22" t="s">
        <v>585</v>
      </c>
      <c r="C139" s="22" t="s">
        <v>162</v>
      </c>
      <c r="D139" s="23" t="str">
        <f>Source!H79</f>
        <v>1  ШТ.</v>
      </c>
      <c r="E139" s="21">
        <f>Source!I79</f>
        <v>1</v>
      </c>
      <c r="F139" s="25"/>
      <c r="G139" s="24"/>
      <c r="H139" s="21"/>
      <c r="I139" s="25"/>
      <c r="J139" s="21"/>
      <c r="K139" s="25"/>
      <c r="Q139">
        <f>ROUND((Source!DN79/100)*ROUND((ROUND((Source!AF79*Source!AV79*Source!I79),2)),2), 2)</f>
        <v>111.62</v>
      </c>
      <c r="R139">
        <f>Source!X79</f>
        <v>2217.59</v>
      </c>
      <c r="S139">
        <f>ROUND((Source!DO79/100)*ROUND((ROUND((Source!AF79*Source!AV79*Source!I79),2)),2), 2)</f>
        <v>65.599999999999994</v>
      </c>
      <c r="T139">
        <f>Source!Y79</f>
        <v>1150.9000000000001</v>
      </c>
      <c r="U139">
        <f>ROUND((175/100)*ROUND((ROUND((Source!AE79*Source!AV79*Source!I79),2)),2), 2)</f>
        <v>4.78</v>
      </c>
      <c r="V139">
        <f>ROUND((160/100)*ROUND(ROUND((ROUND((Source!AE79*Source!AV79*Source!I79),2)*Source!BS79),2), 2), 2)</f>
        <v>125.23</v>
      </c>
    </row>
    <row r="140" spans="1:28" ht="14.25" x14ac:dyDescent="0.2">
      <c r="A140" s="22"/>
      <c r="B140" s="22"/>
      <c r="C140" s="22" t="s">
        <v>570</v>
      </c>
      <c r="D140" s="23"/>
      <c r="E140" s="21"/>
      <c r="F140" s="25">
        <f>Source!AO79</f>
        <v>311.70999999999998</v>
      </c>
      <c r="G140" s="24" t="str">
        <f>Source!DG79</f>
        <v>)*0,3</v>
      </c>
      <c r="H140" s="21">
        <f>Source!AV79</f>
        <v>1.0469999999999999</v>
      </c>
      <c r="I140" s="25">
        <f>ROUND((ROUND((Source!AF79*Source!AV79*Source!I79),2)),2)</f>
        <v>97.91</v>
      </c>
      <c r="J140" s="21">
        <f>IF(Source!BA79&lt;&gt; 0, Source!BA79, 1)</f>
        <v>28.67</v>
      </c>
      <c r="K140" s="25">
        <f>Source!S79</f>
        <v>2807.08</v>
      </c>
      <c r="W140">
        <f>I140</f>
        <v>97.91</v>
      </c>
    </row>
    <row r="141" spans="1:28" ht="14.25" x14ac:dyDescent="0.2">
      <c r="A141" s="22"/>
      <c r="B141" s="22"/>
      <c r="C141" s="22" t="s">
        <v>577</v>
      </c>
      <c r="D141" s="23"/>
      <c r="E141" s="21"/>
      <c r="F141" s="25">
        <f>Source!AM79</f>
        <v>61.21</v>
      </c>
      <c r="G141" s="24" t="str">
        <f>Source!DE79</f>
        <v>)*0,3</v>
      </c>
      <c r="H141" s="21">
        <f>Source!AV79</f>
        <v>1.0469999999999999</v>
      </c>
      <c r="I141" s="25">
        <f>(ROUND((ROUND((((Source!ET79*0.3))*Source!AV79*Source!I79),2)),2)+ROUND((ROUND(((Source!AE79-((Source!EU79*0.3)))*Source!AV79*Source!I79),2)),2))</f>
        <v>19.23</v>
      </c>
      <c r="J141" s="21">
        <f>IF(Source!BB79&lt;&gt; 0, Source!BB79, 1)</f>
        <v>10.49</v>
      </c>
      <c r="K141" s="25">
        <f>Source!Q79</f>
        <v>201.72</v>
      </c>
    </row>
    <row r="142" spans="1:28" ht="14.25" x14ac:dyDescent="0.2">
      <c r="A142" s="22"/>
      <c r="B142" s="22"/>
      <c r="C142" s="22" t="s">
        <v>578</v>
      </c>
      <c r="D142" s="23"/>
      <c r="E142" s="21"/>
      <c r="F142" s="25">
        <f>Source!AN79</f>
        <v>8.69</v>
      </c>
      <c r="G142" s="24" t="str">
        <f>Source!DF79</f>
        <v>)*0,3</v>
      </c>
      <c r="H142" s="21">
        <f>Source!AV79</f>
        <v>1.0469999999999999</v>
      </c>
      <c r="I142" s="33">
        <f>ROUND((ROUND((Source!AE79*Source!AV79*Source!I79),2)),2)</f>
        <v>2.73</v>
      </c>
      <c r="J142" s="21">
        <f>IF(Source!BS79&lt;&gt; 0, Source!BS79, 1)</f>
        <v>28.67</v>
      </c>
      <c r="K142" s="33">
        <f>Source!R79</f>
        <v>78.27</v>
      </c>
      <c r="W142">
        <f>I142</f>
        <v>2.73</v>
      </c>
    </row>
    <row r="143" spans="1:28" ht="14.25" x14ac:dyDescent="0.2">
      <c r="A143" s="22"/>
      <c r="B143" s="22"/>
      <c r="C143" s="22" t="s">
        <v>571</v>
      </c>
      <c r="D143" s="23" t="s">
        <v>572</v>
      </c>
      <c r="E143" s="21">
        <f>Source!DN79</f>
        <v>114</v>
      </c>
      <c r="F143" s="25"/>
      <c r="G143" s="24"/>
      <c r="H143" s="21"/>
      <c r="I143" s="25">
        <f>SUM(Q139:Q142)</f>
        <v>111.62</v>
      </c>
      <c r="J143" s="21">
        <f>Source!BZ79</f>
        <v>79</v>
      </c>
      <c r="K143" s="25">
        <f>SUM(R139:R142)</f>
        <v>2217.59</v>
      </c>
    </row>
    <row r="144" spans="1:28" ht="14.25" x14ac:dyDescent="0.2">
      <c r="A144" s="22"/>
      <c r="B144" s="22"/>
      <c r="C144" s="22" t="s">
        <v>573</v>
      </c>
      <c r="D144" s="23" t="s">
        <v>572</v>
      </c>
      <c r="E144" s="21">
        <f>Source!DO79</f>
        <v>67</v>
      </c>
      <c r="F144" s="25"/>
      <c r="G144" s="24"/>
      <c r="H144" s="21"/>
      <c r="I144" s="25">
        <f>SUM(S139:S143)</f>
        <v>65.599999999999994</v>
      </c>
      <c r="J144" s="21">
        <f>Source!CA79</f>
        <v>41</v>
      </c>
      <c r="K144" s="25">
        <f>SUM(T139:T143)</f>
        <v>1150.9000000000001</v>
      </c>
    </row>
    <row r="145" spans="1:28" ht="14.25" x14ac:dyDescent="0.2">
      <c r="A145" s="22"/>
      <c r="B145" s="22"/>
      <c r="C145" s="22" t="s">
        <v>579</v>
      </c>
      <c r="D145" s="23" t="s">
        <v>572</v>
      </c>
      <c r="E145" s="21">
        <f>175</f>
        <v>175</v>
      </c>
      <c r="F145" s="25"/>
      <c r="G145" s="24"/>
      <c r="H145" s="21"/>
      <c r="I145" s="25">
        <f>SUM(U139:U144)</f>
        <v>4.78</v>
      </c>
      <c r="J145" s="21">
        <f>160</f>
        <v>160</v>
      </c>
      <c r="K145" s="25">
        <f>SUM(V139:V144)</f>
        <v>125.23</v>
      </c>
    </row>
    <row r="146" spans="1:28" ht="14.25" x14ac:dyDescent="0.2">
      <c r="A146" s="27"/>
      <c r="B146" s="27"/>
      <c r="C146" s="27" t="s">
        <v>574</v>
      </c>
      <c r="D146" s="28" t="s">
        <v>575</v>
      </c>
      <c r="E146" s="29">
        <f>Source!AQ79</f>
        <v>24.7</v>
      </c>
      <c r="F146" s="30"/>
      <c r="G146" s="31" t="str">
        <f>Source!DI79</f>
        <v>)*0,3</v>
      </c>
      <c r="H146" s="29">
        <f>Source!AV79</f>
        <v>1.0469999999999999</v>
      </c>
      <c r="I146" s="30">
        <f>Source!U79</f>
        <v>7.7582699999999987</v>
      </c>
      <c r="J146" s="29"/>
      <c r="K146" s="30"/>
      <c r="AB146" s="26">
        <f>I146</f>
        <v>7.7582699999999987</v>
      </c>
    </row>
    <row r="147" spans="1:28" ht="15" x14ac:dyDescent="0.25">
      <c r="A147" s="32"/>
      <c r="B147" s="32"/>
      <c r="C147" s="56" t="s">
        <v>576</v>
      </c>
      <c r="D147" s="32"/>
      <c r="E147" s="32"/>
      <c r="F147" s="32"/>
      <c r="G147" s="32"/>
      <c r="H147" s="42">
        <f>I140+I141+I143+I144+I145</f>
        <v>299.14</v>
      </c>
      <c r="I147" s="42"/>
      <c r="J147" s="42">
        <f>K140+K141+K143+K144+K145</f>
        <v>6502.5199999999986</v>
      </c>
      <c r="K147" s="42"/>
      <c r="O147" s="26">
        <f>I140+I141+I143+I144+I145</f>
        <v>299.14</v>
      </c>
      <c r="P147" s="26">
        <f>K140+K141+K143+K144+K145</f>
        <v>6502.5199999999986</v>
      </c>
      <c r="X147">
        <f>IF(Source!BI79&lt;=1,I140+I141+I143+I144+I145-0, 0)</f>
        <v>0</v>
      </c>
      <c r="Y147">
        <f>IF(Source!BI79=2,I140+I141+I143+I144+I145-0, 0)</f>
        <v>299.14</v>
      </c>
      <c r="Z147">
        <f>IF(Source!BI79=3,I140+I141+I143+I144+I145-0, 0)</f>
        <v>0</v>
      </c>
      <c r="AA147">
        <f>IF(Source!BI79=4,I140+I141+I143+I144+I145,0)</f>
        <v>0</v>
      </c>
    </row>
    <row r="149" spans="1:28" ht="39.75" x14ac:dyDescent="0.2">
      <c r="A149" s="22">
        <v>12</v>
      </c>
      <c r="B149" s="22" t="s">
        <v>586</v>
      </c>
      <c r="C149" s="22" t="s">
        <v>166</v>
      </c>
      <c r="D149" s="23" t="str">
        <f>Source!H80</f>
        <v>1 ШКАФ</v>
      </c>
      <c r="E149" s="21">
        <f>Source!I80</f>
        <v>2</v>
      </c>
      <c r="F149" s="25"/>
      <c r="G149" s="24"/>
      <c r="H149" s="21"/>
      <c r="I149" s="25"/>
      <c r="J149" s="21"/>
      <c r="K149" s="25"/>
      <c r="Q149">
        <f>ROUND((Source!DN80/100)*ROUND((ROUND((Source!AF80*Source!AV80*Source!I80),2)),2), 2)</f>
        <v>121.1</v>
      </c>
      <c r="R149">
        <f>Source!X80</f>
        <v>2406.0300000000002</v>
      </c>
      <c r="S149">
        <f>ROUND((Source!DO80/100)*ROUND((ROUND((Source!AF80*Source!AV80*Source!I80),2)),2), 2)</f>
        <v>71.17</v>
      </c>
      <c r="T149">
        <f>Source!Y80</f>
        <v>1248.7</v>
      </c>
      <c r="U149">
        <f>ROUND((175/100)*ROUND((ROUND((Source!AE80*Source!AV80*Source!I80),2)),2), 2)</f>
        <v>15.77</v>
      </c>
      <c r="V149">
        <f>ROUND((160/100)*ROUND(ROUND((ROUND((Source!AE80*Source!AV80*Source!I80),2)*Source!BS80),2), 2), 2)</f>
        <v>413.31</v>
      </c>
    </row>
    <row r="150" spans="1:28" ht="14.25" x14ac:dyDescent="0.2">
      <c r="A150" s="22"/>
      <c r="B150" s="22"/>
      <c r="C150" s="22" t="s">
        <v>570</v>
      </c>
      <c r="D150" s="23"/>
      <c r="E150" s="21"/>
      <c r="F150" s="25">
        <f>Source!AO80</f>
        <v>169.11</v>
      </c>
      <c r="G150" s="24" t="str">
        <f>Source!DG80</f>
        <v>)*0,3</v>
      </c>
      <c r="H150" s="21">
        <f>Source!AV80</f>
        <v>1.0469999999999999</v>
      </c>
      <c r="I150" s="25">
        <f>ROUND((ROUND((Source!AF80*Source!AV80*Source!I80),2)),2)</f>
        <v>106.23</v>
      </c>
      <c r="J150" s="21">
        <f>IF(Source!BA80&lt;&gt; 0, Source!BA80, 1)</f>
        <v>28.67</v>
      </c>
      <c r="K150" s="25">
        <f>Source!S80</f>
        <v>3045.61</v>
      </c>
      <c r="W150">
        <f>I150</f>
        <v>106.23</v>
      </c>
    </row>
    <row r="151" spans="1:28" ht="14.25" x14ac:dyDescent="0.2">
      <c r="A151" s="22"/>
      <c r="B151" s="22"/>
      <c r="C151" s="22" t="s">
        <v>577</v>
      </c>
      <c r="D151" s="23"/>
      <c r="E151" s="21"/>
      <c r="F151" s="25">
        <f>Source!AM80</f>
        <v>61.8</v>
      </c>
      <c r="G151" s="24" t="str">
        <f>Source!DE80</f>
        <v>)*0,3</v>
      </c>
      <c r="H151" s="21">
        <f>Source!AV80</f>
        <v>1.0469999999999999</v>
      </c>
      <c r="I151" s="25">
        <f>(ROUND((ROUND((((Source!ET80*0.3))*Source!AV80*Source!I80),2)),2)+ROUND((ROUND(((Source!AE80-((Source!EU80*0.3)))*Source!AV80*Source!I80),2)),2))</f>
        <v>38.82</v>
      </c>
      <c r="J151" s="21">
        <f>IF(Source!BB80&lt;&gt; 0, Source!BB80, 1)</f>
        <v>12.4</v>
      </c>
      <c r="K151" s="25">
        <f>Source!Q80</f>
        <v>481.37</v>
      </c>
    </row>
    <row r="152" spans="1:28" ht="14.25" x14ac:dyDescent="0.2">
      <c r="A152" s="22"/>
      <c r="B152" s="22"/>
      <c r="C152" s="22" t="s">
        <v>578</v>
      </c>
      <c r="D152" s="23"/>
      <c r="E152" s="21"/>
      <c r="F152" s="25">
        <f>Source!AN80</f>
        <v>14.35</v>
      </c>
      <c r="G152" s="24" t="str">
        <f>Source!DF80</f>
        <v>)*0,3</v>
      </c>
      <c r="H152" s="21">
        <f>Source!AV80</f>
        <v>1.0469999999999999</v>
      </c>
      <c r="I152" s="33">
        <f>ROUND((ROUND((Source!AE80*Source!AV80*Source!I80),2)),2)</f>
        <v>9.01</v>
      </c>
      <c r="J152" s="21">
        <f>IF(Source!BS80&lt;&gt; 0, Source!BS80, 1)</f>
        <v>28.67</v>
      </c>
      <c r="K152" s="33">
        <f>Source!R80</f>
        <v>258.32</v>
      </c>
      <c r="W152">
        <f>I152</f>
        <v>9.01</v>
      </c>
    </row>
    <row r="153" spans="1:28" ht="14.25" x14ac:dyDescent="0.2">
      <c r="A153" s="22"/>
      <c r="B153" s="22"/>
      <c r="C153" s="22" t="s">
        <v>571</v>
      </c>
      <c r="D153" s="23" t="s">
        <v>572</v>
      </c>
      <c r="E153" s="21">
        <f>Source!DN80</f>
        <v>114</v>
      </c>
      <c r="F153" s="25"/>
      <c r="G153" s="24"/>
      <c r="H153" s="21"/>
      <c r="I153" s="25">
        <f>SUM(Q149:Q152)</f>
        <v>121.1</v>
      </c>
      <c r="J153" s="21">
        <f>Source!BZ80</f>
        <v>79</v>
      </c>
      <c r="K153" s="25">
        <f>SUM(R149:R152)</f>
        <v>2406.0300000000002</v>
      </c>
    </row>
    <row r="154" spans="1:28" ht="14.25" x14ac:dyDescent="0.2">
      <c r="A154" s="22"/>
      <c r="B154" s="22"/>
      <c r="C154" s="22" t="s">
        <v>573</v>
      </c>
      <c r="D154" s="23" t="s">
        <v>572</v>
      </c>
      <c r="E154" s="21">
        <f>Source!DO80</f>
        <v>67</v>
      </c>
      <c r="F154" s="25"/>
      <c r="G154" s="24"/>
      <c r="H154" s="21"/>
      <c r="I154" s="25">
        <f>SUM(S149:S153)</f>
        <v>71.17</v>
      </c>
      <c r="J154" s="21">
        <f>Source!CA80</f>
        <v>41</v>
      </c>
      <c r="K154" s="25">
        <f>SUM(T149:T153)</f>
        <v>1248.7</v>
      </c>
    </row>
    <row r="155" spans="1:28" ht="14.25" x14ac:dyDescent="0.2">
      <c r="A155" s="22"/>
      <c r="B155" s="22"/>
      <c r="C155" s="22" t="s">
        <v>579</v>
      </c>
      <c r="D155" s="23" t="s">
        <v>572</v>
      </c>
      <c r="E155" s="21">
        <f>175</f>
        <v>175</v>
      </c>
      <c r="F155" s="25"/>
      <c r="G155" s="24"/>
      <c r="H155" s="21"/>
      <c r="I155" s="25">
        <f>SUM(U149:U154)</f>
        <v>15.77</v>
      </c>
      <c r="J155" s="21">
        <f>160</f>
        <v>160</v>
      </c>
      <c r="K155" s="25">
        <f>SUM(V149:V154)</f>
        <v>413.31</v>
      </c>
    </row>
    <row r="156" spans="1:28" ht="14.25" x14ac:dyDescent="0.2">
      <c r="A156" s="27"/>
      <c r="B156" s="27"/>
      <c r="C156" s="27" t="s">
        <v>574</v>
      </c>
      <c r="D156" s="28" t="s">
        <v>575</v>
      </c>
      <c r="E156" s="29">
        <f>Source!AQ80</f>
        <v>13.4</v>
      </c>
      <c r="F156" s="30"/>
      <c r="G156" s="31" t="str">
        <f>Source!DI80</f>
        <v>)*0,3</v>
      </c>
      <c r="H156" s="29">
        <f>Source!AV80</f>
        <v>1.0469999999999999</v>
      </c>
      <c r="I156" s="30">
        <f>Source!U80</f>
        <v>8.4178799999999985</v>
      </c>
      <c r="J156" s="29"/>
      <c r="K156" s="30"/>
      <c r="AB156" s="26">
        <f>I156</f>
        <v>8.4178799999999985</v>
      </c>
    </row>
    <row r="157" spans="1:28" ht="15" x14ac:dyDescent="0.25">
      <c r="A157" s="32"/>
      <c r="B157" s="32"/>
      <c r="C157" s="56" t="s">
        <v>576</v>
      </c>
      <c r="D157" s="32"/>
      <c r="E157" s="32"/>
      <c r="F157" s="32"/>
      <c r="G157" s="32"/>
      <c r="H157" s="42">
        <f>I150+I151+I153+I154+I155</f>
        <v>353.09</v>
      </c>
      <c r="I157" s="42"/>
      <c r="J157" s="42">
        <f>K150+K151+K153+K154+K155</f>
        <v>7595.02</v>
      </c>
      <c r="K157" s="42"/>
      <c r="O157" s="26">
        <f>I150+I151+I153+I154+I155</f>
        <v>353.09</v>
      </c>
      <c r="P157" s="26">
        <f>K150+K151+K153+K154+K155</f>
        <v>7595.02</v>
      </c>
      <c r="X157">
        <f>IF(Source!BI80&lt;=1,I150+I151+I153+I154+I155-0, 0)</f>
        <v>0</v>
      </c>
      <c r="Y157">
        <f>IF(Source!BI80=2,I150+I151+I153+I154+I155-0, 0)</f>
        <v>353.09</v>
      </c>
      <c r="Z157">
        <f>IF(Source!BI80=3,I150+I151+I153+I154+I155-0, 0)</f>
        <v>0</v>
      </c>
      <c r="AA157">
        <f>IF(Source!BI80=4,I150+I151+I153+I154+I155,0)</f>
        <v>0</v>
      </c>
    </row>
    <row r="159" spans="1:28" ht="57" x14ac:dyDescent="0.2">
      <c r="A159" s="22">
        <v>13</v>
      </c>
      <c r="B159" s="22" t="s">
        <v>587</v>
      </c>
      <c r="C159" s="22" t="s">
        <v>171</v>
      </c>
      <c r="D159" s="23" t="str">
        <f>Source!H81</f>
        <v>100 М КАБЕЛЯ</v>
      </c>
      <c r="E159" s="21">
        <f>Source!I81</f>
        <v>0.2</v>
      </c>
      <c r="F159" s="25"/>
      <c r="G159" s="24"/>
      <c r="H159" s="21"/>
      <c r="I159" s="25"/>
      <c r="J159" s="21"/>
      <c r="K159" s="25"/>
      <c r="Q159">
        <f>ROUND((Source!DN81/100)*ROUND((ROUND((Source!AF81*Source!AV81*Source!I81),2)),2), 2)</f>
        <v>14.49</v>
      </c>
      <c r="R159">
        <f>Source!X81</f>
        <v>287.88</v>
      </c>
      <c r="S159">
        <f>ROUND((Source!DO81/100)*ROUND((ROUND((Source!AF81*Source!AV81*Source!I81),2)),2), 2)</f>
        <v>8.52</v>
      </c>
      <c r="T159">
        <f>Source!Y81</f>
        <v>149.4</v>
      </c>
      <c r="U159">
        <f>ROUND((175/100)*ROUND((ROUND((Source!AE81*Source!AV81*Source!I81),2)),2), 2)</f>
        <v>8.42</v>
      </c>
      <c r="V159">
        <f>ROUND((160/100)*ROUND(ROUND((ROUND((Source!AE81*Source!AV81*Source!I81),2)*Source!BS81),2), 2), 2)</f>
        <v>220.64</v>
      </c>
    </row>
    <row r="160" spans="1:28" ht="14.25" x14ac:dyDescent="0.2">
      <c r="A160" s="22"/>
      <c r="B160" s="22"/>
      <c r="C160" s="22" t="s">
        <v>570</v>
      </c>
      <c r="D160" s="23"/>
      <c r="E160" s="21"/>
      <c r="F160" s="25">
        <f>Source!AO81</f>
        <v>198.51</v>
      </c>
      <c r="G160" s="24" t="str">
        <f>Source!DG81</f>
        <v>)*0,3</v>
      </c>
      <c r="H160" s="21">
        <f>Source!AV81</f>
        <v>1.0669999999999999</v>
      </c>
      <c r="I160" s="25">
        <f>ROUND((ROUND((Source!AF81*Source!AV81*Source!I81),2)),2)</f>
        <v>12.71</v>
      </c>
      <c r="J160" s="21">
        <f>IF(Source!BA81&lt;&gt; 0, Source!BA81, 1)</f>
        <v>28.67</v>
      </c>
      <c r="K160" s="25">
        <f>Source!S81</f>
        <v>364.4</v>
      </c>
      <c r="W160">
        <f>I160</f>
        <v>12.71</v>
      </c>
    </row>
    <row r="161" spans="1:28" ht="14.25" x14ac:dyDescent="0.2">
      <c r="A161" s="22"/>
      <c r="B161" s="22"/>
      <c r="C161" s="22" t="s">
        <v>577</v>
      </c>
      <c r="D161" s="23"/>
      <c r="E161" s="21"/>
      <c r="F161" s="25">
        <f>Source!AM81</f>
        <v>463.73</v>
      </c>
      <c r="G161" s="24" t="str">
        <f>Source!DE81</f>
        <v>)*0,3</v>
      </c>
      <c r="H161" s="21">
        <f>Source!AV81</f>
        <v>1.0669999999999999</v>
      </c>
      <c r="I161" s="25">
        <f>(ROUND((ROUND((((Source!ET81*0.3))*Source!AV81*Source!I81),2)),2)+ROUND((ROUND(((Source!AE81-((Source!EU81*0.3)))*Source!AV81*Source!I81),2)),2))</f>
        <v>29.69</v>
      </c>
      <c r="J161" s="21">
        <f>IF(Source!BB81&lt;&gt; 0, Source!BB81, 1)</f>
        <v>10.91</v>
      </c>
      <c r="K161" s="25">
        <f>Source!Q81</f>
        <v>323.92</v>
      </c>
    </row>
    <row r="162" spans="1:28" ht="14.25" x14ac:dyDescent="0.2">
      <c r="A162" s="22"/>
      <c r="B162" s="22"/>
      <c r="C162" s="22" t="s">
        <v>578</v>
      </c>
      <c r="D162" s="23"/>
      <c r="E162" s="21"/>
      <c r="F162" s="25">
        <f>Source!AN81</f>
        <v>75.08</v>
      </c>
      <c r="G162" s="24" t="str">
        <f>Source!DF81</f>
        <v>)*0,3</v>
      </c>
      <c r="H162" s="21">
        <f>Source!AV81</f>
        <v>1.0669999999999999</v>
      </c>
      <c r="I162" s="33">
        <f>ROUND((ROUND((Source!AE81*Source!AV81*Source!I81),2)),2)</f>
        <v>4.8099999999999996</v>
      </c>
      <c r="J162" s="21">
        <f>IF(Source!BS81&lt;&gt; 0, Source!BS81, 1)</f>
        <v>28.67</v>
      </c>
      <c r="K162" s="33">
        <f>Source!R81</f>
        <v>137.9</v>
      </c>
      <c r="W162">
        <f>I162</f>
        <v>4.8099999999999996</v>
      </c>
    </row>
    <row r="163" spans="1:28" ht="14.25" x14ac:dyDescent="0.2">
      <c r="A163" s="22"/>
      <c r="B163" s="22"/>
      <c r="C163" s="22" t="s">
        <v>571</v>
      </c>
      <c r="D163" s="23" t="s">
        <v>572</v>
      </c>
      <c r="E163" s="21">
        <f>Source!DN81</f>
        <v>114</v>
      </c>
      <c r="F163" s="25"/>
      <c r="G163" s="24"/>
      <c r="H163" s="21"/>
      <c r="I163" s="25">
        <f>SUM(Q159:Q162)</f>
        <v>14.49</v>
      </c>
      <c r="J163" s="21">
        <f>Source!BZ81</f>
        <v>79</v>
      </c>
      <c r="K163" s="25">
        <f>SUM(R159:R162)</f>
        <v>287.88</v>
      </c>
    </row>
    <row r="164" spans="1:28" ht="14.25" x14ac:dyDescent="0.2">
      <c r="A164" s="22"/>
      <c r="B164" s="22"/>
      <c r="C164" s="22" t="s">
        <v>573</v>
      </c>
      <c r="D164" s="23" t="s">
        <v>572</v>
      </c>
      <c r="E164" s="21">
        <f>Source!DO81</f>
        <v>67</v>
      </c>
      <c r="F164" s="25"/>
      <c r="G164" s="24"/>
      <c r="H164" s="21"/>
      <c r="I164" s="25">
        <f>SUM(S159:S163)</f>
        <v>8.52</v>
      </c>
      <c r="J164" s="21">
        <f>Source!CA81</f>
        <v>41</v>
      </c>
      <c r="K164" s="25">
        <f>SUM(T159:T163)</f>
        <v>149.4</v>
      </c>
    </row>
    <row r="165" spans="1:28" ht="14.25" x14ac:dyDescent="0.2">
      <c r="A165" s="22"/>
      <c r="B165" s="22"/>
      <c r="C165" s="22" t="s">
        <v>579</v>
      </c>
      <c r="D165" s="23" t="s">
        <v>572</v>
      </c>
      <c r="E165" s="21">
        <f>175</f>
        <v>175</v>
      </c>
      <c r="F165" s="25"/>
      <c r="G165" s="24"/>
      <c r="H165" s="21"/>
      <c r="I165" s="25">
        <f>SUM(U159:U164)</f>
        <v>8.42</v>
      </c>
      <c r="J165" s="21">
        <f>160</f>
        <v>160</v>
      </c>
      <c r="K165" s="25">
        <f>SUM(V159:V164)</f>
        <v>220.64</v>
      </c>
    </row>
    <row r="166" spans="1:28" ht="14.25" x14ac:dyDescent="0.2">
      <c r="A166" s="27"/>
      <c r="B166" s="27"/>
      <c r="C166" s="27" t="s">
        <v>574</v>
      </c>
      <c r="D166" s="28" t="s">
        <v>575</v>
      </c>
      <c r="E166" s="29">
        <f>Source!AQ81</f>
        <v>16.100000000000001</v>
      </c>
      <c r="F166" s="30"/>
      <c r="G166" s="31" t="str">
        <f>Source!DI81</f>
        <v>)*0,3</v>
      </c>
      <c r="H166" s="29">
        <f>Source!AV81</f>
        <v>1.0669999999999999</v>
      </c>
      <c r="I166" s="30">
        <f>Source!U81</f>
        <v>1.0307219999999999</v>
      </c>
      <c r="J166" s="29"/>
      <c r="K166" s="30"/>
      <c r="AB166" s="26">
        <f>I166</f>
        <v>1.0307219999999999</v>
      </c>
    </row>
    <row r="167" spans="1:28" ht="15" x14ac:dyDescent="0.25">
      <c r="A167" s="32"/>
      <c r="B167" s="32"/>
      <c r="C167" s="56" t="s">
        <v>576</v>
      </c>
      <c r="D167" s="32"/>
      <c r="E167" s="32"/>
      <c r="F167" s="32"/>
      <c r="G167" s="32"/>
      <c r="H167" s="42">
        <f>I160+I161+I163+I164+I165</f>
        <v>73.830000000000013</v>
      </c>
      <c r="I167" s="42"/>
      <c r="J167" s="42">
        <f>K160+K161+K163+K164+K165</f>
        <v>1346.2399999999998</v>
      </c>
      <c r="K167" s="42"/>
      <c r="O167" s="26">
        <f>I160+I161+I163+I164+I165</f>
        <v>73.830000000000013</v>
      </c>
      <c r="P167" s="26">
        <f>K160+K161+K163+K164+K165</f>
        <v>1346.2399999999998</v>
      </c>
      <c r="X167">
        <f>IF(Source!BI81&lt;=1,I160+I161+I163+I164+I165-0, 0)</f>
        <v>0</v>
      </c>
      <c r="Y167">
        <f>IF(Source!BI81=2,I160+I161+I163+I164+I165-0, 0)</f>
        <v>73.830000000000013</v>
      </c>
      <c r="Z167">
        <f>IF(Source!BI81=3,I160+I161+I163+I164+I165-0, 0)</f>
        <v>0</v>
      </c>
      <c r="AA167">
        <f>IF(Source!BI81=4,I160+I161+I163+I164+I165,0)</f>
        <v>0</v>
      </c>
    </row>
    <row r="169" spans="1:28" ht="39.75" x14ac:dyDescent="0.2">
      <c r="A169" s="22">
        <v>14</v>
      </c>
      <c r="B169" s="22" t="s">
        <v>588</v>
      </c>
      <c r="C169" s="22" t="s">
        <v>178</v>
      </c>
      <c r="D169" s="23" t="str">
        <f>Source!H82</f>
        <v>1  ШТ.</v>
      </c>
      <c r="E169" s="21">
        <f>Source!I82</f>
        <v>4</v>
      </c>
      <c r="F169" s="25"/>
      <c r="G169" s="24"/>
      <c r="H169" s="21"/>
      <c r="I169" s="25"/>
      <c r="J169" s="21"/>
      <c r="K169" s="25"/>
      <c r="Q169">
        <f>ROUND((Source!DN82/100)*ROUND((ROUND((Source!AF82*Source!AV82*Source!I82),2)),2), 2)</f>
        <v>115.85</v>
      </c>
      <c r="R169">
        <f>Source!X82</f>
        <v>2301.63</v>
      </c>
      <c r="S169">
        <f>ROUND((Source!DO82/100)*ROUND((ROUND((Source!AF82*Source!AV82*Source!I82),2)),2), 2)</f>
        <v>68.09</v>
      </c>
      <c r="T169">
        <f>Source!Y82</f>
        <v>1194.51</v>
      </c>
      <c r="U169">
        <f>ROUND((175/100)*ROUND((ROUND((Source!AE82*Source!AV82*Source!I82),2)),2), 2)</f>
        <v>300.45999999999998</v>
      </c>
      <c r="V169">
        <f>ROUND((160/100)*ROUND(ROUND((ROUND((Source!AE82*Source!AV82*Source!I82),2)*Source!BS82),2), 2), 2)</f>
        <v>7875.76</v>
      </c>
    </row>
    <row r="170" spans="1:28" ht="14.25" x14ac:dyDescent="0.2">
      <c r="A170" s="22"/>
      <c r="B170" s="22"/>
      <c r="C170" s="22" t="s">
        <v>570</v>
      </c>
      <c r="D170" s="23"/>
      <c r="E170" s="21"/>
      <c r="F170" s="25">
        <f>Source!AO82</f>
        <v>80.88</v>
      </c>
      <c r="G170" s="24" t="str">
        <f>Source!DG82</f>
        <v>)*0,3</v>
      </c>
      <c r="H170" s="21">
        <f>Source!AV82</f>
        <v>1.0469999999999999</v>
      </c>
      <c r="I170" s="25">
        <f>ROUND((ROUND((Source!AF82*Source!AV82*Source!I82),2)),2)</f>
        <v>101.62</v>
      </c>
      <c r="J170" s="21">
        <f>IF(Source!BA82&lt;&gt; 0, Source!BA82, 1)</f>
        <v>28.67</v>
      </c>
      <c r="K170" s="25">
        <f>Source!S82</f>
        <v>2913.45</v>
      </c>
      <c r="W170">
        <f>I170</f>
        <v>101.62</v>
      </c>
    </row>
    <row r="171" spans="1:28" ht="14.25" x14ac:dyDescent="0.2">
      <c r="A171" s="22"/>
      <c r="B171" s="22"/>
      <c r="C171" s="22" t="s">
        <v>577</v>
      </c>
      <c r="D171" s="23"/>
      <c r="E171" s="21"/>
      <c r="F171" s="25">
        <f>Source!AM82</f>
        <v>633.87</v>
      </c>
      <c r="G171" s="24" t="str">
        <f>Source!DE82</f>
        <v>)*0,3</v>
      </c>
      <c r="H171" s="21">
        <f>Source!AV82</f>
        <v>1.0469999999999999</v>
      </c>
      <c r="I171" s="25">
        <f>(ROUND((ROUND((((Source!ET82*0.3))*Source!AV82*Source!I82),2)),2)+ROUND((ROUND(((Source!AE82-((Source!EU82*0.3)))*Source!AV82*Source!I82),2)),2))</f>
        <v>796.39</v>
      </c>
      <c r="J171" s="21">
        <f>IF(Source!BB82&lt;&gt; 0, Source!BB82, 1)</f>
        <v>12.05</v>
      </c>
      <c r="K171" s="25">
        <f>Source!Q82</f>
        <v>9596.5</v>
      </c>
    </row>
    <row r="172" spans="1:28" ht="14.25" x14ac:dyDescent="0.2">
      <c r="A172" s="22"/>
      <c r="B172" s="22"/>
      <c r="C172" s="22" t="s">
        <v>578</v>
      </c>
      <c r="D172" s="23"/>
      <c r="E172" s="21"/>
      <c r="F172" s="25">
        <f>Source!AN82</f>
        <v>136.65</v>
      </c>
      <c r="G172" s="24" t="str">
        <f>Source!DF82</f>
        <v>)*0,3</v>
      </c>
      <c r="H172" s="21">
        <f>Source!AV82</f>
        <v>1.0469999999999999</v>
      </c>
      <c r="I172" s="33">
        <f>ROUND((ROUND((Source!AE82*Source!AV82*Source!I82),2)),2)</f>
        <v>171.69</v>
      </c>
      <c r="J172" s="21">
        <f>IF(Source!BS82&lt;&gt; 0, Source!BS82, 1)</f>
        <v>28.67</v>
      </c>
      <c r="K172" s="33">
        <f>Source!R82</f>
        <v>4922.3500000000004</v>
      </c>
      <c r="W172">
        <f>I172</f>
        <v>171.69</v>
      </c>
    </row>
    <row r="173" spans="1:28" ht="14.25" x14ac:dyDescent="0.2">
      <c r="A173" s="22"/>
      <c r="B173" s="22"/>
      <c r="C173" s="22" t="s">
        <v>571</v>
      </c>
      <c r="D173" s="23" t="s">
        <v>572</v>
      </c>
      <c r="E173" s="21">
        <f>Source!DN82</f>
        <v>114</v>
      </c>
      <c r="F173" s="25"/>
      <c r="G173" s="24"/>
      <c r="H173" s="21"/>
      <c r="I173" s="25">
        <f>SUM(Q169:Q172)</f>
        <v>115.85</v>
      </c>
      <c r="J173" s="21">
        <f>Source!BZ82</f>
        <v>79</v>
      </c>
      <c r="K173" s="25">
        <f>SUM(R169:R172)</f>
        <v>2301.63</v>
      </c>
    </row>
    <row r="174" spans="1:28" ht="14.25" x14ac:dyDescent="0.2">
      <c r="A174" s="22"/>
      <c r="B174" s="22"/>
      <c r="C174" s="22" t="s">
        <v>573</v>
      </c>
      <c r="D174" s="23" t="s">
        <v>572</v>
      </c>
      <c r="E174" s="21">
        <f>Source!DO82</f>
        <v>67</v>
      </c>
      <c r="F174" s="25"/>
      <c r="G174" s="24"/>
      <c r="H174" s="21"/>
      <c r="I174" s="25">
        <f>SUM(S169:S173)</f>
        <v>68.09</v>
      </c>
      <c r="J174" s="21">
        <f>Source!CA82</f>
        <v>41</v>
      </c>
      <c r="K174" s="25">
        <f>SUM(T169:T173)</f>
        <v>1194.51</v>
      </c>
    </row>
    <row r="175" spans="1:28" ht="14.25" x14ac:dyDescent="0.2">
      <c r="A175" s="22"/>
      <c r="B175" s="22"/>
      <c r="C175" s="22" t="s">
        <v>579</v>
      </c>
      <c r="D175" s="23" t="s">
        <v>572</v>
      </c>
      <c r="E175" s="21">
        <f>175</f>
        <v>175</v>
      </c>
      <c r="F175" s="25"/>
      <c r="G175" s="24"/>
      <c r="H175" s="21"/>
      <c r="I175" s="25">
        <f>SUM(U169:U174)</f>
        <v>300.45999999999998</v>
      </c>
      <c r="J175" s="21">
        <f>160</f>
        <v>160</v>
      </c>
      <c r="K175" s="25">
        <f>SUM(V169:V174)</f>
        <v>7875.76</v>
      </c>
    </row>
    <row r="176" spans="1:28" ht="14.25" x14ac:dyDescent="0.2">
      <c r="A176" s="27"/>
      <c r="B176" s="27"/>
      <c r="C176" s="27" t="s">
        <v>574</v>
      </c>
      <c r="D176" s="28" t="s">
        <v>575</v>
      </c>
      <c r="E176" s="29">
        <f>Source!AQ82</f>
        <v>6.56</v>
      </c>
      <c r="F176" s="30"/>
      <c r="G176" s="31" t="str">
        <f>Source!DI82</f>
        <v>)*0,3</v>
      </c>
      <c r="H176" s="29">
        <f>Source!AV82</f>
        <v>1.0469999999999999</v>
      </c>
      <c r="I176" s="30">
        <f>Source!U82</f>
        <v>8.2419839999999986</v>
      </c>
      <c r="J176" s="29"/>
      <c r="K176" s="30"/>
      <c r="AB176" s="26">
        <f>I176</f>
        <v>8.2419839999999986</v>
      </c>
    </row>
    <row r="177" spans="1:28" ht="15" x14ac:dyDescent="0.25">
      <c r="A177" s="32"/>
      <c r="B177" s="32"/>
      <c r="C177" s="56" t="s">
        <v>576</v>
      </c>
      <c r="D177" s="32"/>
      <c r="E177" s="32"/>
      <c r="F177" s="32"/>
      <c r="G177" s="32"/>
      <c r="H177" s="42">
        <f>I170+I171+I173+I174+I175</f>
        <v>1382.41</v>
      </c>
      <c r="I177" s="42"/>
      <c r="J177" s="42">
        <f>K170+K171+K173+K174+K175</f>
        <v>23881.850000000002</v>
      </c>
      <c r="K177" s="42"/>
      <c r="O177" s="26">
        <f>I170+I171+I173+I174+I175</f>
        <v>1382.41</v>
      </c>
      <c r="P177" s="26">
        <f>K170+K171+K173+K174+K175</f>
        <v>23881.850000000002</v>
      </c>
      <c r="X177">
        <f>IF(Source!BI82&lt;=1,I170+I171+I173+I174+I175-0, 0)</f>
        <v>0</v>
      </c>
      <c r="Y177">
        <f>IF(Source!BI82=2,I170+I171+I173+I174+I175-0, 0)</f>
        <v>1382.41</v>
      </c>
      <c r="Z177">
        <f>IF(Source!BI82=3,I170+I171+I173+I174+I175-0, 0)</f>
        <v>0</v>
      </c>
      <c r="AA177">
        <f>IF(Source!BI82=4,I170+I171+I173+I174+I175,0)</f>
        <v>0</v>
      </c>
    </row>
    <row r="179" spans="1:28" ht="42.75" x14ac:dyDescent="0.2">
      <c r="A179" s="22">
        <v>15</v>
      </c>
      <c r="B179" s="22" t="s">
        <v>589</v>
      </c>
      <c r="C179" s="22" t="s">
        <v>184</v>
      </c>
      <c r="D179" s="23" t="str">
        <f>Source!H83</f>
        <v>100 м</v>
      </c>
      <c r="E179" s="21">
        <f>Source!I83</f>
        <v>1</v>
      </c>
      <c r="F179" s="25"/>
      <c r="G179" s="24"/>
      <c r="H179" s="21"/>
      <c r="I179" s="25"/>
      <c r="J179" s="21"/>
      <c r="K179" s="25"/>
      <c r="Q179">
        <f>ROUND((Source!DN83/100)*ROUND((ROUND((Source!AF83*Source!AV83*Source!I83),2)),2), 2)</f>
        <v>91.39</v>
      </c>
      <c r="R179">
        <f>Source!X83</f>
        <v>1815.79</v>
      </c>
      <c r="S179">
        <f>ROUND((Source!DO83/100)*ROUND((ROUND((Source!AF83*Source!AV83*Source!I83),2)),2), 2)</f>
        <v>53.71</v>
      </c>
      <c r="T179">
        <f>Source!Y83</f>
        <v>942.37</v>
      </c>
      <c r="U179">
        <f>ROUND((175/100)*ROUND((ROUND((Source!AE83*Source!AV83*Source!I83),2)),2), 2)</f>
        <v>4.7300000000000004</v>
      </c>
      <c r="V179">
        <f>ROUND((160/100)*ROUND(ROUND((ROUND((Source!AE83*Source!AV83*Source!I83),2)*Source!BS83),2), 2), 2)</f>
        <v>123.86</v>
      </c>
    </row>
    <row r="180" spans="1:28" ht="14.25" x14ac:dyDescent="0.2">
      <c r="A180" s="22"/>
      <c r="B180" s="22"/>
      <c r="C180" s="22" t="s">
        <v>570</v>
      </c>
      <c r="D180" s="23"/>
      <c r="E180" s="21"/>
      <c r="F180" s="25">
        <f>Source!AO83</f>
        <v>255.23</v>
      </c>
      <c r="G180" s="24" t="str">
        <f>Source!DG83</f>
        <v>)*0,3</v>
      </c>
      <c r="H180" s="21">
        <f>Source!AV83</f>
        <v>1.0469999999999999</v>
      </c>
      <c r="I180" s="25">
        <f>ROUND((ROUND((Source!AF83*Source!AV83*Source!I83),2)),2)</f>
        <v>80.17</v>
      </c>
      <c r="J180" s="21">
        <f>IF(Source!BA83&lt;&gt; 0, Source!BA83, 1)</f>
        <v>28.67</v>
      </c>
      <c r="K180" s="25">
        <f>Source!S83</f>
        <v>2298.4699999999998</v>
      </c>
      <c r="W180">
        <f>I180</f>
        <v>80.17</v>
      </c>
    </row>
    <row r="181" spans="1:28" ht="14.25" x14ac:dyDescent="0.2">
      <c r="A181" s="22"/>
      <c r="B181" s="22"/>
      <c r="C181" s="22" t="s">
        <v>577</v>
      </c>
      <c r="D181" s="23"/>
      <c r="E181" s="21"/>
      <c r="F181" s="25">
        <f>Source!AM83</f>
        <v>116.22</v>
      </c>
      <c r="G181" s="24" t="str">
        <f>Source!DE83</f>
        <v>)*0,3</v>
      </c>
      <c r="H181" s="21">
        <f>Source!AV83</f>
        <v>1.0469999999999999</v>
      </c>
      <c r="I181" s="25">
        <f>(ROUND((ROUND((((Source!ET83*0.3))*Source!AV83*Source!I83),2)),2)+ROUND((ROUND(((Source!AE83-((Source!EU83*0.3)))*Source!AV83*Source!I83),2)),2))</f>
        <v>36.5</v>
      </c>
      <c r="J181" s="21">
        <f>IF(Source!BB83&lt;&gt; 0, Source!BB83, 1)</f>
        <v>9.0500000000000007</v>
      </c>
      <c r="K181" s="25">
        <f>Source!Q83</f>
        <v>330.33</v>
      </c>
    </row>
    <row r="182" spans="1:28" ht="14.25" x14ac:dyDescent="0.2">
      <c r="A182" s="22"/>
      <c r="B182" s="22"/>
      <c r="C182" s="22" t="s">
        <v>578</v>
      </c>
      <c r="D182" s="23"/>
      <c r="E182" s="21"/>
      <c r="F182" s="25">
        <f>Source!AN83</f>
        <v>8.59</v>
      </c>
      <c r="G182" s="24" t="str">
        <f>Source!DF83</f>
        <v>)*0,3</v>
      </c>
      <c r="H182" s="21">
        <f>Source!AV83</f>
        <v>1.0469999999999999</v>
      </c>
      <c r="I182" s="33">
        <f>ROUND((ROUND((Source!AE83*Source!AV83*Source!I83),2)),2)</f>
        <v>2.7</v>
      </c>
      <c r="J182" s="21">
        <f>IF(Source!BS83&lt;&gt; 0, Source!BS83, 1)</f>
        <v>28.67</v>
      </c>
      <c r="K182" s="33">
        <f>Source!R83</f>
        <v>77.41</v>
      </c>
      <c r="W182">
        <f>I182</f>
        <v>2.7</v>
      </c>
    </row>
    <row r="183" spans="1:28" ht="14.25" x14ac:dyDescent="0.2">
      <c r="A183" s="22"/>
      <c r="B183" s="22"/>
      <c r="C183" s="22" t="s">
        <v>571</v>
      </c>
      <c r="D183" s="23" t="s">
        <v>572</v>
      </c>
      <c r="E183" s="21">
        <f>Source!DN83</f>
        <v>114</v>
      </c>
      <c r="F183" s="25"/>
      <c r="G183" s="24"/>
      <c r="H183" s="21"/>
      <c r="I183" s="25">
        <f>SUM(Q179:Q182)</f>
        <v>91.39</v>
      </c>
      <c r="J183" s="21">
        <f>Source!BZ83</f>
        <v>79</v>
      </c>
      <c r="K183" s="25">
        <f>SUM(R179:R182)</f>
        <v>1815.79</v>
      </c>
    </row>
    <row r="184" spans="1:28" ht="14.25" x14ac:dyDescent="0.2">
      <c r="A184" s="22"/>
      <c r="B184" s="22"/>
      <c r="C184" s="22" t="s">
        <v>573</v>
      </c>
      <c r="D184" s="23" t="s">
        <v>572</v>
      </c>
      <c r="E184" s="21">
        <f>Source!DO83</f>
        <v>67</v>
      </c>
      <c r="F184" s="25"/>
      <c r="G184" s="24"/>
      <c r="H184" s="21"/>
      <c r="I184" s="25">
        <f>SUM(S179:S183)</f>
        <v>53.71</v>
      </c>
      <c r="J184" s="21">
        <f>Source!CA83</f>
        <v>41</v>
      </c>
      <c r="K184" s="25">
        <f>SUM(T179:T183)</f>
        <v>942.37</v>
      </c>
    </row>
    <row r="185" spans="1:28" ht="14.25" x14ac:dyDescent="0.2">
      <c r="A185" s="22"/>
      <c r="B185" s="22"/>
      <c r="C185" s="22" t="s">
        <v>579</v>
      </c>
      <c r="D185" s="23" t="s">
        <v>572</v>
      </c>
      <c r="E185" s="21">
        <f>175</f>
        <v>175</v>
      </c>
      <c r="F185" s="25"/>
      <c r="G185" s="24"/>
      <c r="H185" s="21"/>
      <c r="I185" s="25">
        <f>SUM(U179:U184)</f>
        <v>4.7300000000000004</v>
      </c>
      <c r="J185" s="21">
        <f>160</f>
        <v>160</v>
      </c>
      <c r="K185" s="25">
        <f>SUM(V179:V184)</f>
        <v>123.86</v>
      </c>
    </row>
    <row r="186" spans="1:28" ht="14.25" x14ac:dyDescent="0.2">
      <c r="A186" s="27"/>
      <c r="B186" s="27"/>
      <c r="C186" s="27" t="s">
        <v>574</v>
      </c>
      <c r="D186" s="28" t="s">
        <v>575</v>
      </c>
      <c r="E186" s="29">
        <f>Source!AQ83</f>
        <v>20.7</v>
      </c>
      <c r="F186" s="30"/>
      <c r="G186" s="31" t="str">
        <f>Source!DI83</f>
        <v>)*0,3</v>
      </c>
      <c r="H186" s="29">
        <f>Source!AV83</f>
        <v>1.0469999999999999</v>
      </c>
      <c r="I186" s="30">
        <f>Source!U83</f>
        <v>6.5018699999999994</v>
      </c>
      <c r="J186" s="29"/>
      <c r="K186" s="30"/>
      <c r="AB186" s="26">
        <f>I186</f>
        <v>6.5018699999999994</v>
      </c>
    </row>
    <row r="187" spans="1:28" ht="15" x14ac:dyDescent="0.25">
      <c r="A187" s="32"/>
      <c r="B187" s="32"/>
      <c r="C187" s="56" t="s">
        <v>576</v>
      </c>
      <c r="D187" s="32"/>
      <c r="E187" s="32"/>
      <c r="F187" s="32"/>
      <c r="G187" s="32"/>
      <c r="H187" s="42">
        <f>I180+I181+I183+I184+I185</f>
        <v>266.5</v>
      </c>
      <c r="I187" s="42"/>
      <c r="J187" s="42">
        <f>K180+K181+K183+K184+K185</f>
        <v>5510.82</v>
      </c>
      <c r="K187" s="42"/>
      <c r="O187" s="26">
        <f>I180+I181+I183+I184+I185</f>
        <v>266.5</v>
      </c>
      <c r="P187" s="26">
        <f>K180+K181+K183+K184+K185</f>
        <v>5510.82</v>
      </c>
      <c r="X187">
        <f>IF(Source!BI83&lt;=1,I180+I181+I183+I184+I185-0, 0)</f>
        <v>0</v>
      </c>
      <c r="Y187">
        <f>IF(Source!BI83=2,I180+I181+I183+I184+I185-0, 0)</f>
        <v>266.5</v>
      </c>
      <c r="Z187">
        <f>IF(Source!BI83=3,I180+I181+I183+I184+I185-0, 0)</f>
        <v>0</v>
      </c>
      <c r="AA187">
        <f>IF(Source!BI83=4,I180+I181+I183+I184+I185,0)</f>
        <v>0</v>
      </c>
    </row>
    <row r="189" spans="1:28" ht="39.75" x14ac:dyDescent="0.2">
      <c r="A189" s="22">
        <v>16</v>
      </c>
      <c r="B189" s="22" t="s">
        <v>590</v>
      </c>
      <c r="C189" s="22" t="s">
        <v>191</v>
      </c>
      <c r="D189" s="23" t="str">
        <f>Source!H84</f>
        <v>100 шт.</v>
      </c>
      <c r="E189" s="21">
        <f>Source!I84</f>
        <v>0.05</v>
      </c>
      <c r="F189" s="25"/>
      <c r="G189" s="24"/>
      <c r="H189" s="21"/>
      <c r="I189" s="25"/>
      <c r="J189" s="21"/>
      <c r="K189" s="25"/>
      <c r="Q189">
        <f>ROUND((Source!DN84/100)*ROUND((ROUND((Source!AF84*Source!AV84*Source!I84),2)),2), 2)</f>
        <v>17.11</v>
      </c>
      <c r="R189">
        <f>Source!X84</f>
        <v>339.97</v>
      </c>
      <c r="S189">
        <f>ROUND((Source!DO84/100)*ROUND((ROUND((Source!AF84*Source!AV84*Source!I84),2)),2), 2)</f>
        <v>10.06</v>
      </c>
      <c r="T189">
        <f>Source!Y84</f>
        <v>176.44</v>
      </c>
      <c r="U189">
        <f>ROUND((175/100)*ROUND((ROUND((Source!AE84*Source!AV84*Source!I84),2)),2), 2)</f>
        <v>0.14000000000000001</v>
      </c>
      <c r="V189">
        <f>ROUND((160/100)*ROUND(ROUND((ROUND((Source!AE84*Source!AV84*Source!I84),2)*Source!BS84),2), 2), 2)</f>
        <v>3.66</v>
      </c>
    </row>
    <row r="190" spans="1:28" ht="14.25" x14ac:dyDescent="0.2">
      <c r="A190" s="22"/>
      <c r="B190" s="22"/>
      <c r="C190" s="22" t="s">
        <v>570</v>
      </c>
      <c r="D190" s="23"/>
      <c r="E190" s="21"/>
      <c r="F190" s="25">
        <f>Source!AO84</f>
        <v>955.5</v>
      </c>
      <c r="G190" s="24" t="str">
        <f>Source!DG84</f>
        <v>)*0,3</v>
      </c>
      <c r="H190" s="21">
        <f>Source!AV84</f>
        <v>1.0469999999999999</v>
      </c>
      <c r="I190" s="25">
        <f>ROUND((ROUND((Source!AF84*Source!AV84*Source!I84),2)),2)</f>
        <v>15.01</v>
      </c>
      <c r="J190" s="21">
        <f>IF(Source!BA84&lt;&gt; 0, Source!BA84, 1)</f>
        <v>28.67</v>
      </c>
      <c r="K190" s="25">
        <f>Source!S84</f>
        <v>430.34</v>
      </c>
      <c r="W190">
        <f>I190</f>
        <v>15.01</v>
      </c>
    </row>
    <row r="191" spans="1:28" ht="14.25" x14ac:dyDescent="0.2">
      <c r="A191" s="22"/>
      <c r="B191" s="22"/>
      <c r="C191" s="22" t="s">
        <v>577</v>
      </c>
      <c r="D191" s="23"/>
      <c r="E191" s="21"/>
      <c r="F191" s="25">
        <f>Source!AM84</f>
        <v>64.81</v>
      </c>
      <c r="G191" s="24" t="str">
        <f>Source!DE84</f>
        <v>)*0,3</v>
      </c>
      <c r="H191" s="21">
        <f>Source!AV84</f>
        <v>1.0469999999999999</v>
      </c>
      <c r="I191" s="25">
        <f>(ROUND((ROUND((((Source!ET84*0.3))*Source!AV84*Source!I84),2)),2)+ROUND((ROUND(((Source!AE84-((Source!EU84*0.3)))*Source!AV84*Source!I84),2)),2))</f>
        <v>1.02</v>
      </c>
      <c r="J191" s="21">
        <f>IF(Source!BB84&lt;&gt; 0, Source!BB84, 1)</f>
        <v>9.17</v>
      </c>
      <c r="K191" s="25">
        <f>Source!Q84</f>
        <v>9.35</v>
      </c>
    </row>
    <row r="192" spans="1:28" ht="14.25" x14ac:dyDescent="0.2">
      <c r="A192" s="22"/>
      <c r="B192" s="22"/>
      <c r="C192" s="22" t="s">
        <v>578</v>
      </c>
      <c r="D192" s="23"/>
      <c r="E192" s="21"/>
      <c r="F192" s="25">
        <f>Source!AN84</f>
        <v>5.16</v>
      </c>
      <c r="G192" s="24" t="str">
        <f>Source!DF84</f>
        <v>)*0,3</v>
      </c>
      <c r="H192" s="21">
        <f>Source!AV84</f>
        <v>1.0469999999999999</v>
      </c>
      <c r="I192" s="33">
        <f>ROUND((ROUND((Source!AE84*Source!AV84*Source!I84),2)),2)</f>
        <v>0.08</v>
      </c>
      <c r="J192" s="21">
        <f>IF(Source!BS84&lt;&gt; 0, Source!BS84, 1)</f>
        <v>28.67</v>
      </c>
      <c r="K192" s="33">
        <f>Source!R84</f>
        <v>2.29</v>
      </c>
      <c r="W192">
        <f>I192</f>
        <v>0.08</v>
      </c>
    </row>
    <row r="193" spans="1:28" ht="14.25" x14ac:dyDescent="0.2">
      <c r="A193" s="22"/>
      <c r="B193" s="22"/>
      <c r="C193" s="22" t="s">
        <v>571</v>
      </c>
      <c r="D193" s="23" t="s">
        <v>572</v>
      </c>
      <c r="E193" s="21">
        <f>Source!DN84</f>
        <v>114</v>
      </c>
      <c r="F193" s="25"/>
      <c r="G193" s="24"/>
      <c r="H193" s="21"/>
      <c r="I193" s="25">
        <f>SUM(Q189:Q192)</f>
        <v>17.11</v>
      </c>
      <c r="J193" s="21">
        <f>Source!BZ84</f>
        <v>79</v>
      </c>
      <c r="K193" s="25">
        <f>SUM(R189:R192)</f>
        <v>339.97</v>
      </c>
    </row>
    <row r="194" spans="1:28" ht="14.25" x14ac:dyDescent="0.2">
      <c r="A194" s="22"/>
      <c r="B194" s="22"/>
      <c r="C194" s="22" t="s">
        <v>573</v>
      </c>
      <c r="D194" s="23" t="s">
        <v>572</v>
      </c>
      <c r="E194" s="21">
        <f>Source!DO84</f>
        <v>67</v>
      </c>
      <c r="F194" s="25"/>
      <c r="G194" s="24"/>
      <c r="H194" s="21"/>
      <c r="I194" s="25">
        <f>SUM(S189:S193)</f>
        <v>10.06</v>
      </c>
      <c r="J194" s="21">
        <f>Source!CA84</f>
        <v>41</v>
      </c>
      <c r="K194" s="25">
        <f>SUM(T189:T193)</f>
        <v>176.44</v>
      </c>
    </row>
    <row r="195" spans="1:28" ht="14.25" x14ac:dyDescent="0.2">
      <c r="A195" s="22"/>
      <c r="B195" s="22"/>
      <c r="C195" s="22" t="s">
        <v>579</v>
      </c>
      <c r="D195" s="23" t="s">
        <v>572</v>
      </c>
      <c r="E195" s="21">
        <f>175</f>
        <v>175</v>
      </c>
      <c r="F195" s="25"/>
      <c r="G195" s="24"/>
      <c r="H195" s="21"/>
      <c r="I195" s="25">
        <f>SUM(U189:U194)</f>
        <v>0.14000000000000001</v>
      </c>
      <c r="J195" s="21">
        <f>160</f>
        <v>160</v>
      </c>
      <c r="K195" s="25">
        <f>SUM(V189:V194)</f>
        <v>3.66</v>
      </c>
    </row>
    <row r="196" spans="1:28" ht="14.25" x14ac:dyDescent="0.2">
      <c r="A196" s="27"/>
      <c r="B196" s="27"/>
      <c r="C196" s="27" t="s">
        <v>574</v>
      </c>
      <c r="D196" s="28" t="s">
        <v>575</v>
      </c>
      <c r="E196" s="29">
        <f>Source!AQ84</f>
        <v>73.5</v>
      </c>
      <c r="F196" s="30"/>
      <c r="G196" s="31" t="str">
        <f>Source!DI84</f>
        <v>)*0,3</v>
      </c>
      <c r="H196" s="29">
        <f>Source!AV84</f>
        <v>1.0469999999999999</v>
      </c>
      <c r="I196" s="30">
        <f>Source!U84</f>
        <v>1.1543175000000001</v>
      </c>
      <c r="J196" s="29"/>
      <c r="K196" s="30"/>
      <c r="AB196" s="26">
        <f>I196</f>
        <v>1.1543175000000001</v>
      </c>
    </row>
    <row r="197" spans="1:28" ht="15" x14ac:dyDescent="0.25">
      <c r="A197" s="32"/>
      <c r="B197" s="32"/>
      <c r="C197" s="56" t="s">
        <v>576</v>
      </c>
      <c r="D197" s="32"/>
      <c r="E197" s="32"/>
      <c r="F197" s="32"/>
      <c r="G197" s="32"/>
      <c r="H197" s="42">
        <f>I190+I191+I193+I194+I195</f>
        <v>43.34</v>
      </c>
      <c r="I197" s="42"/>
      <c r="J197" s="42">
        <f>K190+K191+K193+K194+K195</f>
        <v>959.7600000000001</v>
      </c>
      <c r="K197" s="42"/>
      <c r="O197" s="26">
        <f>I190+I191+I193+I194+I195</f>
        <v>43.34</v>
      </c>
      <c r="P197" s="26">
        <f>K190+K191+K193+K194+K195</f>
        <v>959.7600000000001</v>
      </c>
      <c r="X197">
        <f>IF(Source!BI84&lt;=1,I190+I191+I193+I194+I195-0, 0)</f>
        <v>0</v>
      </c>
      <c r="Y197">
        <f>IF(Source!BI84=2,I190+I191+I193+I194+I195-0, 0)</f>
        <v>43.34</v>
      </c>
      <c r="Z197">
        <f>IF(Source!BI84=3,I190+I191+I193+I194+I195-0, 0)</f>
        <v>0</v>
      </c>
      <c r="AA197">
        <f>IF(Source!BI84=4,I190+I191+I193+I194+I195,0)</f>
        <v>0</v>
      </c>
    </row>
    <row r="199" spans="1:28" ht="39.75" x14ac:dyDescent="0.2">
      <c r="A199" s="22">
        <v>17</v>
      </c>
      <c r="B199" s="22" t="s">
        <v>591</v>
      </c>
      <c r="C199" s="22" t="s">
        <v>198</v>
      </c>
      <c r="D199" s="23" t="str">
        <f>Source!H85</f>
        <v>100 шт.</v>
      </c>
      <c r="E199" s="21">
        <f>Source!I85</f>
        <v>0.03</v>
      </c>
      <c r="F199" s="25"/>
      <c r="G199" s="24"/>
      <c r="H199" s="21"/>
      <c r="I199" s="25"/>
      <c r="J199" s="21"/>
      <c r="K199" s="25"/>
      <c r="Q199">
        <f>ROUND((Source!DN85/100)*ROUND((ROUND((Source!AF85*Source!AV85*Source!I85),2)),2), 2)</f>
        <v>5.2</v>
      </c>
      <c r="R199">
        <f>Source!X85</f>
        <v>103.28</v>
      </c>
      <c r="S199">
        <f>ROUND((Source!DO85/100)*ROUND((ROUND((Source!AF85*Source!AV85*Source!I85),2)),2), 2)</f>
        <v>3.06</v>
      </c>
      <c r="T199">
        <f>Source!Y85</f>
        <v>53.6</v>
      </c>
      <c r="U199">
        <f>ROUND((175/100)*ROUND((ROUND((Source!AE85*Source!AV85*Source!I85),2)),2), 2)</f>
        <v>0.02</v>
      </c>
      <c r="V199">
        <f>ROUND((160/100)*ROUND(ROUND((ROUND((Source!AE85*Source!AV85*Source!I85),2)*Source!BS85),2), 2), 2)</f>
        <v>0.46</v>
      </c>
    </row>
    <row r="200" spans="1:28" ht="14.25" x14ac:dyDescent="0.2">
      <c r="A200" s="22"/>
      <c r="B200" s="22"/>
      <c r="C200" s="22" t="s">
        <v>570</v>
      </c>
      <c r="D200" s="23"/>
      <c r="E200" s="21"/>
      <c r="F200" s="25">
        <f>Source!AO85</f>
        <v>483.99</v>
      </c>
      <c r="G200" s="24" t="str">
        <f>Source!DG85</f>
        <v>)*0,3</v>
      </c>
      <c r="H200" s="21">
        <f>Source!AV85</f>
        <v>1.0469999999999999</v>
      </c>
      <c r="I200" s="25">
        <f>ROUND((ROUND((Source!AF85*Source!AV85*Source!I85),2)),2)</f>
        <v>4.5599999999999996</v>
      </c>
      <c r="J200" s="21">
        <f>IF(Source!BA85&lt;&gt; 0, Source!BA85, 1)</f>
        <v>28.67</v>
      </c>
      <c r="K200" s="25">
        <f>Source!S85</f>
        <v>130.74</v>
      </c>
      <c r="W200">
        <f>I200</f>
        <v>4.5599999999999996</v>
      </c>
    </row>
    <row r="201" spans="1:28" ht="14.25" x14ac:dyDescent="0.2">
      <c r="A201" s="22"/>
      <c r="B201" s="22"/>
      <c r="C201" s="22" t="s">
        <v>577</v>
      </c>
      <c r="D201" s="23"/>
      <c r="E201" s="21"/>
      <c r="F201" s="25">
        <f>Source!AM85</f>
        <v>15.74</v>
      </c>
      <c r="G201" s="24" t="str">
        <f>Source!DE85</f>
        <v>)*0,3</v>
      </c>
      <c r="H201" s="21">
        <f>Source!AV85</f>
        <v>1.0469999999999999</v>
      </c>
      <c r="I201" s="25">
        <f>(ROUND((ROUND((((Source!ET85*0.3))*Source!AV85*Source!I85),2)),2)+ROUND((ROUND(((Source!AE85-((Source!EU85*0.3)))*Source!AV85*Source!I85),2)),2))</f>
        <v>0.15</v>
      </c>
      <c r="J201" s="21">
        <f>IF(Source!BB85&lt;&gt; 0, Source!BB85, 1)</f>
        <v>9.07</v>
      </c>
      <c r="K201" s="25">
        <f>Source!Q85</f>
        <v>1.36</v>
      </c>
    </row>
    <row r="202" spans="1:28" ht="14.25" x14ac:dyDescent="0.2">
      <c r="A202" s="22"/>
      <c r="B202" s="22"/>
      <c r="C202" s="22" t="s">
        <v>578</v>
      </c>
      <c r="D202" s="23"/>
      <c r="E202" s="21"/>
      <c r="F202" s="25">
        <f>Source!AN85</f>
        <v>1.18</v>
      </c>
      <c r="G202" s="24" t="str">
        <f>Source!DF85</f>
        <v>)*0,3</v>
      </c>
      <c r="H202" s="21">
        <f>Source!AV85</f>
        <v>1.0469999999999999</v>
      </c>
      <c r="I202" s="33">
        <f>ROUND((ROUND((Source!AE85*Source!AV85*Source!I85),2)),2)</f>
        <v>0.01</v>
      </c>
      <c r="J202" s="21">
        <f>IF(Source!BS85&lt;&gt; 0, Source!BS85, 1)</f>
        <v>28.67</v>
      </c>
      <c r="K202" s="33">
        <f>Source!R85</f>
        <v>0.28999999999999998</v>
      </c>
      <c r="W202">
        <f>I202</f>
        <v>0.01</v>
      </c>
    </row>
    <row r="203" spans="1:28" ht="14.25" x14ac:dyDescent="0.2">
      <c r="A203" s="22"/>
      <c r="B203" s="22"/>
      <c r="C203" s="22" t="s">
        <v>571</v>
      </c>
      <c r="D203" s="23" t="s">
        <v>572</v>
      </c>
      <c r="E203" s="21">
        <f>Source!DN85</f>
        <v>114</v>
      </c>
      <c r="F203" s="25"/>
      <c r="G203" s="24"/>
      <c r="H203" s="21"/>
      <c r="I203" s="25">
        <f>SUM(Q199:Q202)</f>
        <v>5.2</v>
      </c>
      <c r="J203" s="21">
        <f>Source!BZ85</f>
        <v>79</v>
      </c>
      <c r="K203" s="25">
        <f>SUM(R199:R202)</f>
        <v>103.28</v>
      </c>
    </row>
    <row r="204" spans="1:28" ht="14.25" x14ac:dyDescent="0.2">
      <c r="A204" s="22"/>
      <c r="B204" s="22"/>
      <c r="C204" s="22" t="s">
        <v>573</v>
      </c>
      <c r="D204" s="23" t="s">
        <v>572</v>
      </c>
      <c r="E204" s="21">
        <f>Source!DO85</f>
        <v>67</v>
      </c>
      <c r="F204" s="25"/>
      <c r="G204" s="24"/>
      <c r="H204" s="21"/>
      <c r="I204" s="25">
        <f>SUM(S199:S203)</f>
        <v>3.06</v>
      </c>
      <c r="J204" s="21">
        <f>Source!CA85</f>
        <v>41</v>
      </c>
      <c r="K204" s="25">
        <f>SUM(T199:T203)</f>
        <v>53.6</v>
      </c>
    </row>
    <row r="205" spans="1:28" ht="14.25" x14ac:dyDescent="0.2">
      <c r="A205" s="22"/>
      <c r="B205" s="22"/>
      <c r="C205" s="22" t="s">
        <v>579</v>
      </c>
      <c r="D205" s="23" t="s">
        <v>572</v>
      </c>
      <c r="E205" s="21">
        <f>175</f>
        <v>175</v>
      </c>
      <c r="F205" s="25"/>
      <c r="G205" s="24"/>
      <c r="H205" s="21"/>
      <c r="I205" s="25">
        <f>SUM(U199:U204)</f>
        <v>0.02</v>
      </c>
      <c r="J205" s="21">
        <f>160</f>
        <v>160</v>
      </c>
      <c r="K205" s="25">
        <f>SUM(V199:V204)</f>
        <v>0.46</v>
      </c>
    </row>
    <row r="206" spans="1:28" ht="14.25" x14ac:dyDescent="0.2">
      <c r="A206" s="27"/>
      <c r="B206" s="27"/>
      <c r="C206" s="27" t="s">
        <v>574</v>
      </c>
      <c r="D206" s="28" t="s">
        <v>575</v>
      </c>
      <c r="E206" s="29">
        <f>Source!AQ85</f>
        <v>37.229999999999997</v>
      </c>
      <c r="F206" s="30"/>
      <c r="G206" s="31" t="str">
        <f>Source!DI85</f>
        <v>)*0,3</v>
      </c>
      <c r="H206" s="29">
        <f>Source!AV85</f>
        <v>1.0469999999999999</v>
      </c>
      <c r="I206" s="30">
        <f>Source!U85</f>
        <v>0.35081828999999992</v>
      </c>
      <c r="J206" s="29"/>
      <c r="K206" s="30"/>
      <c r="AB206" s="26">
        <f>I206</f>
        <v>0.35081828999999992</v>
      </c>
    </row>
    <row r="207" spans="1:28" ht="15" x14ac:dyDescent="0.25">
      <c r="A207" s="32"/>
      <c r="B207" s="32"/>
      <c r="C207" s="56" t="s">
        <v>576</v>
      </c>
      <c r="D207" s="32"/>
      <c r="E207" s="32"/>
      <c r="F207" s="32"/>
      <c r="G207" s="32"/>
      <c r="H207" s="42">
        <f>I200+I201+I203+I204+I205</f>
        <v>12.99</v>
      </c>
      <c r="I207" s="42"/>
      <c r="J207" s="42">
        <f>K200+K201+K203+K204+K205</f>
        <v>289.44</v>
      </c>
      <c r="K207" s="42"/>
      <c r="O207" s="26">
        <f>I200+I201+I203+I204+I205</f>
        <v>12.99</v>
      </c>
      <c r="P207" s="26">
        <f>K200+K201+K203+K204+K205</f>
        <v>289.44</v>
      </c>
      <c r="X207">
        <f>IF(Source!BI85&lt;=1,I200+I201+I203+I204+I205-0, 0)</f>
        <v>0</v>
      </c>
      <c r="Y207">
        <f>IF(Source!BI85=2,I200+I201+I203+I204+I205-0, 0)</f>
        <v>12.99</v>
      </c>
      <c r="Z207">
        <f>IF(Source!BI85=3,I200+I201+I203+I204+I205-0, 0)</f>
        <v>0</v>
      </c>
      <c r="AA207">
        <f>IF(Source!BI85=4,I200+I201+I203+I204+I205,0)</f>
        <v>0</v>
      </c>
    </row>
    <row r="209" spans="1:28" ht="39.75" x14ac:dyDescent="0.2">
      <c r="A209" s="22">
        <v>18</v>
      </c>
      <c r="B209" s="22" t="s">
        <v>592</v>
      </c>
      <c r="C209" s="22" t="s">
        <v>202</v>
      </c>
      <c r="D209" s="23" t="str">
        <f>Source!H86</f>
        <v>100 шт.</v>
      </c>
      <c r="E209" s="21">
        <f>Source!I86</f>
        <v>0.01</v>
      </c>
      <c r="F209" s="25"/>
      <c r="G209" s="24"/>
      <c r="H209" s="21"/>
      <c r="I209" s="25"/>
      <c r="J209" s="21"/>
      <c r="K209" s="25"/>
      <c r="Q209">
        <f>ROUND((Source!DN86/100)*ROUND((ROUND((Source!AF86*Source!AV86*Source!I86),2)),2), 2)</f>
        <v>1.58</v>
      </c>
      <c r="R209">
        <f>Source!X86</f>
        <v>31.48</v>
      </c>
      <c r="S209">
        <f>ROUND((Source!DO86/100)*ROUND((ROUND((Source!AF86*Source!AV86*Source!I86),2)),2), 2)</f>
        <v>0.93</v>
      </c>
      <c r="T209">
        <f>Source!Y86</f>
        <v>16.34</v>
      </c>
      <c r="U209">
        <f>ROUND((175/100)*ROUND((ROUND((Source!AE86*Source!AV86*Source!I86),2)),2), 2)</f>
        <v>0</v>
      </c>
      <c r="V209">
        <f>ROUND((160/100)*ROUND(ROUND((ROUND((Source!AE86*Source!AV86*Source!I86),2)*Source!BS86),2), 2), 2)</f>
        <v>0</v>
      </c>
    </row>
    <row r="210" spans="1:28" ht="14.25" x14ac:dyDescent="0.2">
      <c r="A210" s="22"/>
      <c r="B210" s="22"/>
      <c r="C210" s="22" t="s">
        <v>570</v>
      </c>
      <c r="D210" s="23"/>
      <c r="E210" s="21"/>
      <c r="F210" s="25">
        <f>Source!AO86</f>
        <v>443.3</v>
      </c>
      <c r="G210" s="24" t="str">
        <f>Source!DG86</f>
        <v>)*0,3</v>
      </c>
      <c r="H210" s="21">
        <f>Source!AV86</f>
        <v>1.0469999999999999</v>
      </c>
      <c r="I210" s="25">
        <f>ROUND((ROUND((Source!AF86*Source!AV86*Source!I86),2)),2)</f>
        <v>1.39</v>
      </c>
      <c r="J210" s="21">
        <f>IF(Source!BA86&lt;&gt; 0, Source!BA86, 1)</f>
        <v>28.67</v>
      </c>
      <c r="K210" s="25">
        <f>Source!S86</f>
        <v>39.85</v>
      </c>
      <c r="W210">
        <f>I210</f>
        <v>1.39</v>
      </c>
    </row>
    <row r="211" spans="1:28" ht="14.25" x14ac:dyDescent="0.2">
      <c r="A211" s="22"/>
      <c r="B211" s="22"/>
      <c r="C211" s="22" t="s">
        <v>577</v>
      </c>
      <c r="D211" s="23"/>
      <c r="E211" s="21"/>
      <c r="F211" s="25">
        <f>Source!AM86</f>
        <v>15.57</v>
      </c>
      <c r="G211" s="24" t="str">
        <f>Source!DE86</f>
        <v>)*0,3</v>
      </c>
      <c r="H211" s="21">
        <f>Source!AV86</f>
        <v>1.0469999999999999</v>
      </c>
      <c r="I211" s="25">
        <f>(ROUND((ROUND((((Source!ET86*0.3))*Source!AV86*Source!I86),2)),2)+ROUND((ROUND(((Source!AE86-((Source!EU86*0.3)))*Source!AV86*Source!I86),2)),2))</f>
        <v>0.05</v>
      </c>
      <c r="J211" s="21">
        <f>IF(Source!BB86&lt;&gt; 0, Source!BB86, 1)</f>
        <v>9.0299999999999994</v>
      </c>
      <c r="K211" s="25">
        <f>Source!Q86</f>
        <v>0.45</v>
      </c>
    </row>
    <row r="212" spans="1:28" ht="14.25" x14ac:dyDescent="0.2">
      <c r="A212" s="22"/>
      <c r="B212" s="22"/>
      <c r="C212" s="22" t="s">
        <v>571</v>
      </c>
      <c r="D212" s="23" t="s">
        <v>572</v>
      </c>
      <c r="E212" s="21">
        <f>Source!DN86</f>
        <v>114</v>
      </c>
      <c r="F212" s="25"/>
      <c r="G212" s="24"/>
      <c r="H212" s="21"/>
      <c r="I212" s="25">
        <f>SUM(Q209:Q211)</f>
        <v>1.58</v>
      </c>
      <c r="J212" s="21">
        <f>Source!BZ86</f>
        <v>79</v>
      </c>
      <c r="K212" s="25">
        <f>SUM(R209:R211)</f>
        <v>31.48</v>
      </c>
    </row>
    <row r="213" spans="1:28" ht="14.25" x14ac:dyDescent="0.2">
      <c r="A213" s="22"/>
      <c r="B213" s="22"/>
      <c r="C213" s="22" t="s">
        <v>573</v>
      </c>
      <c r="D213" s="23" t="s">
        <v>572</v>
      </c>
      <c r="E213" s="21">
        <f>Source!DO86</f>
        <v>67</v>
      </c>
      <c r="F213" s="25"/>
      <c r="G213" s="24"/>
      <c r="H213" s="21"/>
      <c r="I213" s="25">
        <f>SUM(S209:S212)</f>
        <v>0.93</v>
      </c>
      <c r="J213" s="21">
        <f>Source!CA86</f>
        <v>41</v>
      </c>
      <c r="K213" s="25">
        <f>SUM(T209:T212)</f>
        <v>16.34</v>
      </c>
    </row>
    <row r="214" spans="1:28" ht="14.25" x14ac:dyDescent="0.2">
      <c r="A214" s="27"/>
      <c r="B214" s="27"/>
      <c r="C214" s="27" t="s">
        <v>574</v>
      </c>
      <c r="D214" s="28" t="s">
        <v>575</v>
      </c>
      <c r="E214" s="29">
        <f>Source!AQ86</f>
        <v>34.1</v>
      </c>
      <c r="F214" s="30"/>
      <c r="G214" s="31" t="str">
        <f>Source!DI86</f>
        <v>)*0,3</v>
      </c>
      <c r="H214" s="29">
        <f>Source!AV86</f>
        <v>1.0469999999999999</v>
      </c>
      <c r="I214" s="30">
        <f>Source!U86</f>
        <v>0.10710810000000001</v>
      </c>
      <c r="J214" s="29"/>
      <c r="K214" s="30"/>
      <c r="AB214" s="26">
        <f>I214</f>
        <v>0.10710810000000001</v>
      </c>
    </row>
    <row r="215" spans="1:28" ht="15" x14ac:dyDescent="0.25">
      <c r="A215" s="32"/>
      <c r="B215" s="32"/>
      <c r="C215" s="56" t="s">
        <v>576</v>
      </c>
      <c r="D215" s="32"/>
      <c r="E215" s="32"/>
      <c r="F215" s="32"/>
      <c r="G215" s="32"/>
      <c r="H215" s="42">
        <f>I210+I211+I212+I213</f>
        <v>3.95</v>
      </c>
      <c r="I215" s="42"/>
      <c r="J215" s="42">
        <f>K210+K211+K212+K213</f>
        <v>88.12</v>
      </c>
      <c r="K215" s="42"/>
      <c r="O215" s="26">
        <f>I210+I211+I212+I213</f>
        <v>3.95</v>
      </c>
      <c r="P215" s="26">
        <f>K210+K211+K212+K213</f>
        <v>88.12</v>
      </c>
      <c r="X215">
        <f>IF(Source!BI86&lt;=1,I210+I211+I212+I213-0, 0)</f>
        <v>0</v>
      </c>
      <c r="Y215">
        <f>IF(Source!BI86=2,I210+I211+I212+I213-0, 0)</f>
        <v>3.95</v>
      </c>
      <c r="Z215">
        <f>IF(Source!BI86=3,I210+I211+I212+I213-0, 0)</f>
        <v>0</v>
      </c>
      <c r="AA215">
        <f>IF(Source!BI86=4,I210+I211+I212+I213,0)</f>
        <v>0</v>
      </c>
    </row>
    <row r="217" spans="1:28" ht="57" x14ac:dyDescent="0.2">
      <c r="A217" s="22">
        <v>19</v>
      </c>
      <c r="B217" s="22" t="s">
        <v>593</v>
      </c>
      <c r="C217" s="22" t="s">
        <v>206</v>
      </c>
      <c r="D217" s="23" t="str">
        <f>Source!H87</f>
        <v>1  ШТ.</v>
      </c>
      <c r="E217" s="21">
        <f>Source!I87</f>
        <v>3</v>
      </c>
      <c r="F217" s="25"/>
      <c r="G217" s="24"/>
      <c r="H217" s="21"/>
      <c r="I217" s="25"/>
      <c r="J217" s="21"/>
      <c r="K217" s="25"/>
      <c r="Q217">
        <f>ROUND((Source!DN87/100)*ROUND((ROUND((Source!AF87*Source!AV87*Source!I87),2)),2), 2)</f>
        <v>27.42</v>
      </c>
      <c r="R217">
        <f>Source!X87</f>
        <v>544.71</v>
      </c>
      <c r="S217">
        <f>ROUND((Source!DO87/100)*ROUND((ROUND((Source!AF87*Source!AV87*Source!I87),2)),2), 2)</f>
        <v>16.11</v>
      </c>
      <c r="T217">
        <f>Source!Y87</f>
        <v>282.7</v>
      </c>
      <c r="U217">
        <f>ROUND((175/100)*ROUND((ROUND((Source!AE87*Source!AV87*Source!I87),2)),2), 2)</f>
        <v>1.03</v>
      </c>
      <c r="V217">
        <f>ROUND((160/100)*ROUND(ROUND((ROUND((Source!AE87*Source!AV87*Source!I87),2)*Source!BS87),2), 2), 2)</f>
        <v>27.07</v>
      </c>
    </row>
    <row r="218" spans="1:28" ht="14.25" x14ac:dyDescent="0.2">
      <c r="A218" s="22"/>
      <c r="B218" s="22"/>
      <c r="C218" s="22" t="s">
        <v>570</v>
      </c>
      <c r="D218" s="23"/>
      <c r="E218" s="21"/>
      <c r="F218" s="25">
        <f>Source!AO87</f>
        <v>25.52</v>
      </c>
      <c r="G218" s="24" t="str">
        <f>Source!DG87</f>
        <v>)*0,3</v>
      </c>
      <c r="H218" s="21">
        <f>Source!AV87</f>
        <v>1.0469999999999999</v>
      </c>
      <c r="I218" s="25">
        <f>ROUND((ROUND((Source!AF87*Source!AV87*Source!I87),2)),2)</f>
        <v>24.05</v>
      </c>
      <c r="J218" s="21">
        <f>IF(Source!BA87&lt;&gt; 0, Source!BA87, 1)</f>
        <v>28.67</v>
      </c>
      <c r="K218" s="25">
        <f>Source!S87</f>
        <v>689.51</v>
      </c>
      <c r="W218">
        <f>I218</f>
        <v>24.05</v>
      </c>
    </row>
    <row r="219" spans="1:28" ht="14.25" x14ac:dyDescent="0.2">
      <c r="A219" s="22"/>
      <c r="B219" s="22"/>
      <c r="C219" s="22" t="s">
        <v>577</v>
      </c>
      <c r="D219" s="23"/>
      <c r="E219" s="21"/>
      <c r="F219" s="25">
        <f>Source!AM87</f>
        <v>9.57</v>
      </c>
      <c r="G219" s="24" t="str">
        <f>Source!DE87</f>
        <v>)*0,3</v>
      </c>
      <c r="H219" s="21">
        <f>Source!AV87</f>
        <v>1.0469999999999999</v>
      </c>
      <c r="I219" s="25">
        <f>(ROUND((ROUND((((Source!ET87*0.3))*Source!AV87*Source!I87),2)),2)+ROUND((ROUND(((Source!AE87-((Source!EU87*0.3)))*Source!AV87*Source!I87),2)),2))</f>
        <v>9.02</v>
      </c>
      <c r="J219" s="21">
        <f>IF(Source!BB87&lt;&gt; 0, Source!BB87, 1)</f>
        <v>8.8699999999999992</v>
      </c>
      <c r="K219" s="25">
        <f>Source!Q87</f>
        <v>80.010000000000005</v>
      </c>
    </row>
    <row r="220" spans="1:28" ht="14.25" x14ac:dyDescent="0.2">
      <c r="A220" s="22"/>
      <c r="B220" s="22"/>
      <c r="C220" s="22" t="s">
        <v>578</v>
      </c>
      <c r="D220" s="23"/>
      <c r="E220" s="21"/>
      <c r="F220" s="25">
        <f>Source!AN87</f>
        <v>0.63</v>
      </c>
      <c r="G220" s="24" t="str">
        <f>Source!DF87</f>
        <v>)*0,3</v>
      </c>
      <c r="H220" s="21">
        <f>Source!AV87</f>
        <v>1.0469999999999999</v>
      </c>
      <c r="I220" s="33">
        <f>ROUND((ROUND((Source!AE87*Source!AV87*Source!I87),2)),2)</f>
        <v>0.59</v>
      </c>
      <c r="J220" s="21">
        <f>IF(Source!BS87&lt;&gt; 0, Source!BS87, 1)</f>
        <v>28.67</v>
      </c>
      <c r="K220" s="33">
        <f>Source!R87</f>
        <v>16.920000000000002</v>
      </c>
      <c r="W220">
        <f>I220</f>
        <v>0.59</v>
      </c>
    </row>
    <row r="221" spans="1:28" ht="14.25" x14ac:dyDescent="0.2">
      <c r="A221" s="22"/>
      <c r="B221" s="22"/>
      <c r="C221" s="22" t="s">
        <v>571</v>
      </c>
      <c r="D221" s="23" t="s">
        <v>572</v>
      </c>
      <c r="E221" s="21">
        <f>Source!DN87</f>
        <v>114</v>
      </c>
      <c r="F221" s="25"/>
      <c r="G221" s="24"/>
      <c r="H221" s="21"/>
      <c r="I221" s="25">
        <f>SUM(Q217:Q220)</f>
        <v>27.42</v>
      </c>
      <c r="J221" s="21">
        <f>Source!BZ87</f>
        <v>79</v>
      </c>
      <c r="K221" s="25">
        <f>SUM(R217:R220)</f>
        <v>544.71</v>
      </c>
    </row>
    <row r="222" spans="1:28" ht="14.25" x14ac:dyDescent="0.2">
      <c r="A222" s="22"/>
      <c r="B222" s="22"/>
      <c r="C222" s="22" t="s">
        <v>573</v>
      </c>
      <c r="D222" s="23" t="s">
        <v>572</v>
      </c>
      <c r="E222" s="21">
        <f>Source!DO87</f>
        <v>67</v>
      </c>
      <c r="F222" s="25"/>
      <c r="G222" s="24"/>
      <c r="H222" s="21"/>
      <c r="I222" s="25">
        <f>SUM(S217:S221)</f>
        <v>16.11</v>
      </c>
      <c r="J222" s="21">
        <f>Source!CA87</f>
        <v>41</v>
      </c>
      <c r="K222" s="25">
        <f>SUM(T217:T221)</f>
        <v>282.7</v>
      </c>
    </row>
    <row r="223" spans="1:28" ht="14.25" x14ac:dyDescent="0.2">
      <c r="A223" s="22"/>
      <c r="B223" s="22"/>
      <c r="C223" s="22" t="s">
        <v>579</v>
      </c>
      <c r="D223" s="23" t="s">
        <v>572</v>
      </c>
      <c r="E223" s="21">
        <f>175</f>
        <v>175</v>
      </c>
      <c r="F223" s="25"/>
      <c r="G223" s="24"/>
      <c r="H223" s="21"/>
      <c r="I223" s="25">
        <f>SUM(U217:U222)</f>
        <v>1.03</v>
      </c>
      <c r="J223" s="21">
        <f>160</f>
        <v>160</v>
      </c>
      <c r="K223" s="25">
        <f>SUM(V217:V222)</f>
        <v>27.07</v>
      </c>
    </row>
    <row r="224" spans="1:28" ht="14.25" x14ac:dyDescent="0.2">
      <c r="A224" s="27"/>
      <c r="B224" s="27"/>
      <c r="C224" s="27" t="s">
        <v>574</v>
      </c>
      <c r="D224" s="28" t="s">
        <v>575</v>
      </c>
      <c r="E224" s="29">
        <f>Source!AQ87</f>
        <v>2.0699999999999998</v>
      </c>
      <c r="F224" s="30"/>
      <c r="G224" s="31" t="str">
        <f>Source!DI87</f>
        <v>)*0,3</v>
      </c>
      <c r="H224" s="29">
        <f>Source!AV87</f>
        <v>1.0469999999999999</v>
      </c>
      <c r="I224" s="30">
        <f>Source!U87</f>
        <v>1.9505609999999995</v>
      </c>
      <c r="J224" s="29"/>
      <c r="K224" s="30"/>
      <c r="AB224" s="26">
        <f>I224</f>
        <v>1.9505609999999995</v>
      </c>
    </row>
    <row r="225" spans="1:27" ht="15" x14ac:dyDescent="0.25">
      <c r="A225" s="32"/>
      <c r="B225" s="32"/>
      <c r="C225" s="56" t="s">
        <v>576</v>
      </c>
      <c r="D225" s="32"/>
      <c r="E225" s="32"/>
      <c r="F225" s="32"/>
      <c r="G225" s="32"/>
      <c r="H225" s="42">
        <f>I218+I219+I221+I222+I223</f>
        <v>77.63</v>
      </c>
      <c r="I225" s="42"/>
      <c r="J225" s="42">
        <f>K218+K219+K221+K222+K223</f>
        <v>1624</v>
      </c>
      <c r="K225" s="42"/>
      <c r="O225" s="26">
        <f>I218+I219+I221+I222+I223</f>
        <v>77.63</v>
      </c>
      <c r="P225" s="26">
        <f>K218+K219+K221+K222+K223</f>
        <v>1624</v>
      </c>
      <c r="X225">
        <f>IF(Source!BI87&lt;=1,I218+I219+I221+I222+I223-0, 0)</f>
        <v>0</v>
      </c>
      <c r="Y225">
        <f>IF(Source!BI87=2,I218+I219+I221+I222+I223-0, 0)</f>
        <v>77.63</v>
      </c>
      <c r="Z225">
        <f>IF(Source!BI87=3,I218+I219+I221+I222+I223-0, 0)</f>
        <v>0</v>
      </c>
      <c r="AA225">
        <f>IF(Source!BI87=4,I218+I219+I221+I222+I223,0)</f>
        <v>0</v>
      </c>
    </row>
    <row r="228" spans="1:27" ht="15" x14ac:dyDescent="0.25">
      <c r="A228" s="41" t="str">
        <f>CONCATENATE("Итого по разделу: ",IF(Source!G89&lt;&gt;"Новый раздел", Source!G89, ""))</f>
        <v>Итого по разделу: Демонтажные работы</v>
      </c>
      <c r="B228" s="41"/>
      <c r="C228" s="41"/>
      <c r="D228" s="41"/>
      <c r="E228" s="41"/>
      <c r="F228" s="41"/>
      <c r="G228" s="41"/>
      <c r="H228" s="39">
        <f>SUM(O118:O227)</f>
        <v>4196.33</v>
      </c>
      <c r="I228" s="40"/>
      <c r="J228" s="39">
        <f>SUM(P118:P227)</f>
        <v>84294.119999999981</v>
      </c>
      <c r="K228" s="40"/>
    </row>
    <row r="229" spans="1:27" hidden="1" x14ac:dyDescent="0.2">
      <c r="A229" t="s">
        <v>581</v>
      </c>
      <c r="H229">
        <f>SUM(AC118:AC228)</f>
        <v>0</v>
      </c>
      <c r="J229">
        <f>SUM(AD118:AD228)</f>
        <v>0</v>
      </c>
    </row>
    <row r="230" spans="1:27" hidden="1" x14ac:dyDescent="0.2">
      <c r="A230" t="s">
        <v>582</v>
      </c>
      <c r="H230">
        <f>SUM(AE118:AE229)</f>
        <v>0</v>
      </c>
      <c r="J230">
        <f>SUM(AF118:AF229)</f>
        <v>0</v>
      </c>
    </row>
    <row r="232" spans="1:27" ht="16.5" x14ac:dyDescent="0.25">
      <c r="A232" s="43" t="str">
        <f>CONCATENATE("Раздел: ",IF(Source!G119&lt;&gt;"Новый раздел", Source!G119, ""))</f>
        <v>Раздел: Монтажные работы</v>
      </c>
      <c r="B232" s="43"/>
      <c r="C232" s="43"/>
      <c r="D232" s="43"/>
      <c r="E232" s="43"/>
      <c r="F232" s="43"/>
      <c r="G232" s="43"/>
      <c r="H232" s="43"/>
      <c r="I232" s="43"/>
      <c r="J232" s="43"/>
      <c r="K232" s="43"/>
    </row>
    <row r="233" spans="1:27" ht="28.5" x14ac:dyDescent="0.2">
      <c r="A233" s="22">
        <v>20</v>
      </c>
      <c r="B233" s="22" t="str">
        <f>Source!F123</f>
        <v>4.8-61-1</v>
      </c>
      <c r="C233" s="22" t="s">
        <v>146</v>
      </c>
      <c r="D233" s="23" t="str">
        <f>Source!H123</f>
        <v>1  ШТ.</v>
      </c>
      <c r="E233" s="21">
        <f>Source!I123</f>
        <v>5</v>
      </c>
      <c r="F233" s="25"/>
      <c r="G233" s="24"/>
      <c r="H233" s="21"/>
      <c r="I233" s="25"/>
      <c r="J233" s="21"/>
      <c r="K233" s="25"/>
      <c r="Q233">
        <f>ROUND((Source!DN123/100)*ROUND((ROUND((Source!AF123*Source!AV123*Source!I123),2)),2), 2)</f>
        <v>1709.62</v>
      </c>
      <c r="R233">
        <f>Source!X123</f>
        <v>33966.480000000003</v>
      </c>
      <c r="S233">
        <f>ROUND((Source!DO123/100)*ROUND((ROUND((Source!AF123*Source!AV123*Source!I123),2)),2), 2)</f>
        <v>1004.78</v>
      </c>
      <c r="T233">
        <f>Source!Y123</f>
        <v>17628.169999999998</v>
      </c>
      <c r="U233">
        <f>ROUND((175/100)*ROUND((ROUND((Source!AE123*Source!AV123*Source!I123),2)),2), 2)</f>
        <v>180.11</v>
      </c>
      <c r="V233">
        <f>ROUND((160/100)*ROUND(ROUND((ROUND((Source!AE123*Source!AV123*Source!I123),2)*Source!BS123),2), 2), 2)</f>
        <v>4721.1499999999996</v>
      </c>
    </row>
    <row r="234" spans="1:27" ht="14.25" x14ac:dyDescent="0.2">
      <c r="A234" s="22"/>
      <c r="B234" s="22"/>
      <c r="C234" s="22" t="s">
        <v>570</v>
      </c>
      <c r="D234" s="23"/>
      <c r="E234" s="21"/>
      <c r="F234" s="25">
        <f>Source!AO123</f>
        <v>286.47000000000003</v>
      </c>
      <c r="G234" s="24" t="str">
        <f>Source!DG123</f>
        <v/>
      </c>
      <c r="H234" s="21">
        <f>Source!AV123</f>
        <v>1.0469999999999999</v>
      </c>
      <c r="I234" s="25">
        <f>ROUND((ROUND((Source!AF123*Source!AV123*Source!I123),2)),2)</f>
        <v>1499.67</v>
      </c>
      <c r="J234" s="21">
        <f>IF(Source!BA123&lt;&gt; 0, Source!BA123, 1)</f>
        <v>28.67</v>
      </c>
      <c r="K234" s="25">
        <f>Source!S123</f>
        <v>42995.54</v>
      </c>
      <c r="W234">
        <f>I234</f>
        <v>1499.67</v>
      </c>
    </row>
    <row r="235" spans="1:27" ht="14.25" x14ac:dyDescent="0.2">
      <c r="A235" s="22"/>
      <c r="B235" s="22"/>
      <c r="C235" s="22" t="s">
        <v>577</v>
      </c>
      <c r="D235" s="23"/>
      <c r="E235" s="21"/>
      <c r="F235" s="25">
        <f>Source!AM123</f>
        <v>84.66</v>
      </c>
      <c r="G235" s="24" t="str">
        <f>Source!DE123</f>
        <v/>
      </c>
      <c r="H235" s="21">
        <f>Source!AV123</f>
        <v>1.0469999999999999</v>
      </c>
      <c r="I235" s="25">
        <f>(ROUND((ROUND(((Source!ET123)*Source!AV123*Source!I123),2)),2)+ROUND((ROUND(((Source!AE123-(Source!EU123))*Source!AV123*Source!I123),2)),2))</f>
        <v>443.2</v>
      </c>
      <c r="J235" s="21">
        <f>IF(Source!BB123&lt;&gt; 0, Source!BB123, 1)</f>
        <v>12.4</v>
      </c>
      <c r="K235" s="25">
        <f>Source!Q123</f>
        <v>5495.68</v>
      </c>
    </row>
    <row r="236" spans="1:27" ht="14.25" x14ac:dyDescent="0.2">
      <c r="A236" s="22"/>
      <c r="B236" s="22"/>
      <c r="C236" s="22" t="s">
        <v>578</v>
      </c>
      <c r="D236" s="23"/>
      <c r="E236" s="21"/>
      <c r="F236" s="25">
        <f>Source!AN123</f>
        <v>19.66</v>
      </c>
      <c r="G236" s="24" t="str">
        <f>Source!DF123</f>
        <v/>
      </c>
      <c r="H236" s="21">
        <f>Source!AV123</f>
        <v>1.0469999999999999</v>
      </c>
      <c r="I236" s="33">
        <f>ROUND((ROUND((Source!AE123*Source!AV123*Source!I123),2)),2)</f>
        <v>102.92</v>
      </c>
      <c r="J236" s="21">
        <f>IF(Source!BS123&lt;&gt; 0, Source!BS123, 1)</f>
        <v>28.67</v>
      </c>
      <c r="K236" s="33">
        <f>Source!R123</f>
        <v>2950.72</v>
      </c>
      <c r="W236">
        <f>I236</f>
        <v>102.92</v>
      </c>
    </row>
    <row r="237" spans="1:27" ht="14.25" x14ac:dyDescent="0.2">
      <c r="A237" s="22"/>
      <c r="B237" s="22"/>
      <c r="C237" s="22" t="s">
        <v>580</v>
      </c>
      <c r="D237" s="23"/>
      <c r="E237" s="21"/>
      <c r="F237" s="25">
        <f>Source!AL123</f>
        <v>8.33</v>
      </c>
      <c r="G237" s="24" t="str">
        <f>Source!DD123</f>
        <v/>
      </c>
      <c r="H237" s="21">
        <f>Source!AW123</f>
        <v>1</v>
      </c>
      <c r="I237" s="25">
        <f>ROUND((ROUND((Source!AC123*Source!AW123*Source!I123),2)),2)</f>
        <v>41.65</v>
      </c>
      <c r="J237" s="21">
        <f>IF(Source!BC123&lt;&gt; 0, Source!BC123, 1)</f>
        <v>8.24</v>
      </c>
      <c r="K237" s="25">
        <f>Source!P123</f>
        <v>343.2</v>
      </c>
    </row>
    <row r="238" spans="1:27" ht="14.25" x14ac:dyDescent="0.2">
      <c r="A238" s="22"/>
      <c r="B238" s="22"/>
      <c r="C238" s="22" t="s">
        <v>571</v>
      </c>
      <c r="D238" s="23" t="s">
        <v>572</v>
      </c>
      <c r="E238" s="21">
        <f>Source!DN123</f>
        <v>114</v>
      </c>
      <c r="F238" s="25"/>
      <c r="G238" s="24"/>
      <c r="H238" s="21"/>
      <c r="I238" s="25">
        <f>SUM(Q233:Q237)</f>
        <v>1709.62</v>
      </c>
      <c r="J238" s="21">
        <f>Source!BZ123</f>
        <v>79</v>
      </c>
      <c r="K238" s="25">
        <f>SUM(R233:R237)</f>
        <v>33966.480000000003</v>
      </c>
    </row>
    <row r="239" spans="1:27" ht="14.25" x14ac:dyDescent="0.2">
      <c r="A239" s="22"/>
      <c r="B239" s="22"/>
      <c r="C239" s="22" t="s">
        <v>573</v>
      </c>
      <c r="D239" s="23" t="s">
        <v>572</v>
      </c>
      <c r="E239" s="21">
        <f>Source!DO123</f>
        <v>67</v>
      </c>
      <c r="F239" s="25"/>
      <c r="G239" s="24"/>
      <c r="H239" s="21"/>
      <c r="I239" s="25">
        <f>SUM(S233:S238)</f>
        <v>1004.78</v>
      </c>
      <c r="J239" s="21">
        <f>Source!CA123</f>
        <v>41</v>
      </c>
      <c r="K239" s="25">
        <f>SUM(T233:T238)</f>
        <v>17628.169999999998</v>
      </c>
    </row>
    <row r="240" spans="1:27" ht="14.25" x14ac:dyDescent="0.2">
      <c r="A240" s="22"/>
      <c r="B240" s="22"/>
      <c r="C240" s="22" t="s">
        <v>579</v>
      </c>
      <c r="D240" s="23" t="s">
        <v>572</v>
      </c>
      <c r="E240" s="21">
        <f>175</f>
        <v>175</v>
      </c>
      <c r="F240" s="25"/>
      <c r="G240" s="24"/>
      <c r="H240" s="21"/>
      <c r="I240" s="25">
        <f>SUM(U233:U239)</f>
        <v>180.11</v>
      </c>
      <c r="J240" s="21">
        <f>160</f>
        <v>160</v>
      </c>
      <c r="K240" s="25">
        <f>SUM(V233:V239)</f>
        <v>4721.1499999999996</v>
      </c>
    </row>
    <row r="241" spans="1:28" ht="14.25" x14ac:dyDescent="0.2">
      <c r="A241" s="27"/>
      <c r="B241" s="27"/>
      <c r="C241" s="27" t="s">
        <v>574</v>
      </c>
      <c r="D241" s="28" t="s">
        <v>575</v>
      </c>
      <c r="E241" s="29">
        <f>Source!AQ123</f>
        <v>22.7</v>
      </c>
      <c r="F241" s="30"/>
      <c r="G241" s="31" t="str">
        <f>Source!DI123</f>
        <v/>
      </c>
      <c r="H241" s="29">
        <f>Source!AV123</f>
        <v>1.0469999999999999</v>
      </c>
      <c r="I241" s="30">
        <f>Source!U123</f>
        <v>118.83449999999998</v>
      </c>
      <c r="J241" s="29"/>
      <c r="K241" s="30"/>
      <c r="AB241" s="26">
        <f>I241</f>
        <v>118.83449999999998</v>
      </c>
    </row>
    <row r="242" spans="1:28" ht="15" x14ac:dyDescent="0.25">
      <c r="A242" s="32"/>
      <c r="B242" s="32"/>
      <c r="C242" s="56" t="s">
        <v>576</v>
      </c>
      <c r="D242" s="32"/>
      <c r="E242" s="32"/>
      <c r="F242" s="32"/>
      <c r="G242" s="32"/>
      <c r="H242" s="42">
        <f>I234+I235+I237+I238+I239+I240</f>
        <v>4879.03</v>
      </c>
      <c r="I242" s="42"/>
      <c r="J242" s="42">
        <f>K234+K235+K237+K238+K239+K240</f>
        <v>105150.21999999999</v>
      </c>
      <c r="K242" s="42"/>
      <c r="O242" s="26">
        <f>I234+I235+I237+I238+I239+I240</f>
        <v>4879.03</v>
      </c>
      <c r="P242" s="26">
        <f>K234+K235+K237+K238+K239+K240</f>
        <v>105150.21999999999</v>
      </c>
      <c r="X242">
        <f>IF(Source!BI123&lt;=1,I234+I235+I237+I238+I239+I240-0, 0)</f>
        <v>0</v>
      </c>
      <c r="Y242">
        <f>IF(Source!BI123=2,I234+I235+I237+I238+I239+I240-0, 0)</f>
        <v>4879.03</v>
      </c>
      <c r="Z242">
        <f>IF(Source!BI123=3,I234+I235+I237+I238+I239+I240-0, 0)</f>
        <v>0</v>
      </c>
      <c r="AA242">
        <f>IF(Source!BI123=4,I234+I235+I237+I238+I239+I240,0)</f>
        <v>0</v>
      </c>
    </row>
    <row r="244" spans="1:28" ht="42.75" x14ac:dyDescent="0.2">
      <c r="A244" s="22">
        <v>21</v>
      </c>
      <c r="B244" s="22" t="str">
        <f>Source!F124</f>
        <v>4.8-61-2</v>
      </c>
      <c r="C244" s="22" t="s">
        <v>158</v>
      </c>
      <c r="D244" s="23" t="str">
        <f>Source!H124</f>
        <v>1  ШТ.</v>
      </c>
      <c r="E244" s="21">
        <f>Source!I124</f>
        <v>1</v>
      </c>
      <c r="F244" s="25"/>
      <c r="G244" s="24"/>
      <c r="H244" s="21"/>
      <c r="I244" s="25"/>
      <c r="J244" s="21"/>
      <c r="K244" s="25"/>
      <c r="Q244">
        <f>ROUND((Source!DN124/100)*ROUND((ROUND((Source!AF124*Source!AV124*Source!I124),2)),2), 2)</f>
        <v>278.66000000000003</v>
      </c>
      <c r="R244">
        <f>Source!X124</f>
        <v>5536.39</v>
      </c>
      <c r="S244">
        <f>ROUND((Source!DO124/100)*ROUND((ROUND((Source!AF124*Source!AV124*Source!I124),2)),2), 2)</f>
        <v>163.77000000000001</v>
      </c>
      <c r="T244">
        <f>Source!Y124</f>
        <v>2873.32</v>
      </c>
      <c r="U244">
        <f>ROUND((175/100)*ROUND((ROUND((Source!AE124*Source!AV124*Source!I124),2)),2), 2)</f>
        <v>25.22</v>
      </c>
      <c r="V244">
        <f>ROUND((160/100)*ROUND(ROUND((ROUND((Source!AE124*Source!AV124*Source!I124),2)*Source!BS124),2), 2), 2)</f>
        <v>661.01</v>
      </c>
    </row>
    <row r="245" spans="1:28" ht="14.25" x14ac:dyDescent="0.2">
      <c r="A245" s="22"/>
      <c r="B245" s="22"/>
      <c r="C245" s="22" t="s">
        <v>570</v>
      </c>
      <c r="D245" s="23"/>
      <c r="E245" s="21"/>
      <c r="F245" s="25">
        <f>Source!AO124</f>
        <v>233.47</v>
      </c>
      <c r="G245" s="24" t="str">
        <f>Source!DG124</f>
        <v/>
      </c>
      <c r="H245" s="21">
        <f>Source!AV124</f>
        <v>1.0469999999999999</v>
      </c>
      <c r="I245" s="25">
        <f>ROUND((ROUND((Source!AF124*Source!AV124*Source!I124),2)),2)</f>
        <v>244.44</v>
      </c>
      <c r="J245" s="21">
        <f>IF(Source!BA124&lt;&gt; 0, Source!BA124, 1)</f>
        <v>28.67</v>
      </c>
      <c r="K245" s="25">
        <f>Source!S124</f>
        <v>7008.09</v>
      </c>
      <c r="W245">
        <f>I245</f>
        <v>244.44</v>
      </c>
    </row>
    <row r="246" spans="1:28" ht="14.25" x14ac:dyDescent="0.2">
      <c r="A246" s="22"/>
      <c r="B246" s="22"/>
      <c r="C246" s="22" t="s">
        <v>577</v>
      </c>
      <c r="D246" s="23"/>
      <c r="E246" s="21"/>
      <c r="F246" s="25">
        <f>Source!AM124</f>
        <v>59.26</v>
      </c>
      <c r="G246" s="24" t="str">
        <f>Source!DE124</f>
        <v/>
      </c>
      <c r="H246" s="21">
        <f>Source!AV124</f>
        <v>1.0469999999999999</v>
      </c>
      <c r="I246" s="25">
        <f>(ROUND((ROUND(((Source!ET124)*Source!AV124*Source!I124),2)),2)+ROUND((ROUND(((Source!AE124-(Source!EU124))*Source!AV124*Source!I124),2)),2))</f>
        <v>62.05</v>
      </c>
      <c r="J246" s="21">
        <f>IF(Source!BB124&lt;&gt; 0, Source!BB124, 1)</f>
        <v>12.4</v>
      </c>
      <c r="K246" s="25">
        <f>Source!Q124</f>
        <v>769.42</v>
      </c>
    </row>
    <row r="247" spans="1:28" ht="14.25" x14ac:dyDescent="0.2">
      <c r="A247" s="22"/>
      <c r="B247" s="22"/>
      <c r="C247" s="22" t="s">
        <v>578</v>
      </c>
      <c r="D247" s="23"/>
      <c r="E247" s="21"/>
      <c r="F247" s="25">
        <f>Source!AN124</f>
        <v>13.76</v>
      </c>
      <c r="G247" s="24" t="str">
        <f>Source!DF124</f>
        <v/>
      </c>
      <c r="H247" s="21">
        <f>Source!AV124</f>
        <v>1.0469999999999999</v>
      </c>
      <c r="I247" s="33">
        <f>ROUND((ROUND((Source!AE124*Source!AV124*Source!I124),2)),2)</f>
        <v>14.41</v>
      </c>
      <c r="J247" s="21">
        <f>IF(Source!BS124&lt;&gt; 0, Source!BS124, 1)</f>
        <v>28.67</v>
      </c>
      <c r="K247" s="33">
        <f>Source!R124</f>
        <v>413.13</v>
      </c>
      <c r="W247">
        <f>I247</f>
        <v>14.41</v>
      </c>
    </row>
    <row r="248" spans="1:28" ht="14.25" x14ac:dyDescent="0.2">
      <c r="A248" s="22"/>
      <c r="B248" s="22"/>
      <c r="C248" s="22" t="s">
        <v>580</v>
      </c>
      <c r="D248" s="23"/>
      <c r="E248" s="21"/>
      <c r="F248" s="25">
        <f>Source!AL124</f>
        <v>7.98</v>
      </c>
      <c r="G248" s="24" t="str">
        <f>Source!DD124</f>
        <v/>
      </c>
      <c r="H248" s="21">
        <f>Source!AW124</f>
        <v>1</v>
      </c>
      <c r="I248" s="25">
        <f>ROUND((ROUND((Source!AC124*Source!AW124*Source!I124),2)),2)</f>
        <v>7.98</v>
      </c>
      <c r="J248" s="21">
        <f>IF(Source!BC124&lt;&gt; 0, Source!BC124, 1)</f>
        <v>8.24</v>
      </c>
      <c r="K248" s="25">
        <f>Source!P124</f>
        <v>65.760000000000005</v>
      </c>
    </row>
    <row r="249" spans="1:28" ht="14.25" x14ac:dyDescent="0.2">
      <c r="A249" s="22"/>
      <c r="B249" s="22"/>
      <c r="C249" s="22" t="s">
        <v>571</v>
      </c>
      <c r="D249" s="23" t="s">
        <v>572</v>
      </c>
      <c r="E249" s="21">
        <f>Source!DN124</f>
        <v>114</v>
      </c>
      <c r="F249" s="25"/>
      <c r="G249" s="24"/>
      <c r="H249" s="21"/>
      <c r="I249" s="25">
        <f>SUM(Q244:Q248)</f>
        <v>278.66000000000003</v>
      </c>
      <c r="J249" s="21">
        <f>Source!BZ124</f>
        <v>79</v>
      </c>
      <c r="K249" s="25">
        <f>SUM(R244:R248)</f>
        <v>5536.39</v>
      </c>
    </row>
    <row r="250" spans="1:28" ht="14.25" x14ac:dyDescent="0.2">
      <c r="A250" s="22"/>
      <c r="B250" s="22"/>
      <c r="C250" s="22" t="s">
        <v>573</v>
      </c>
      <c r="D250" s="23" t="s">
        <v>572</v>
      </c>
      <c r="E250" s="21">
        <f>Source!DO124</f>
        <v>67</v>
      </c>
      <c r="F250" s="25"/>
      <c r="G250" s="24"/>
      <c r="H250" s="21"/>
      <c r="I250" s="25">
        <f>SUM(S244:S249)</f>
        <v>163.77000000000001</v>
      </c>
      <c r="J250" s="21">
        <f>Source!CA124</f>
        <v>41</v>
      </c>
      <c r="K250" s="25">
        <f>SUM(T244:T249)</f>
        <v>2873.32</v>
      </c>
    </row>
    <row r="251" spans="1:28" ht="14.25" x14ac:dyDescent="0.2">
      <c r="A251" s="22"/>
      <c r="B251" s="22"/>
      <c r="C251" s="22" t="s">
        <v>579</v>
      </c>
      <c r="D251" s="23" t="s">
        <v>572</v>
      </c>
      <c r="E251" s="21">
        <f>175</f>
        <v>175</v>
      </c>
      <c r="F251" s="25"/>
      <c r="G251" s="24"/>
      <c r="H251" s="21"/>
      <c r="I251" s="25">
        <f>SUM(U244:U250)</f>
        <v>25.22</v>
      </c>
      <c r="J251" s="21">
        <f>160</f>
        <v>160</v>
      </c>
      <c r="K251" s="25">
        <f>SUM(V244:V250)</f>
        <v>661.01</v>
      </c>
    </row>
    <row r="252" spans="1:28" ht="14.25" x14ac:dyDescent="0.2">
      <c r="A252" s="27"/>
      <c r="B252" s="27"/>
      <c r="C252" s="27" t="s">
        <v>574</v>
      </c>
      <c r="D252" s="28" t="s">
        <v>575</v>
      </c>
      <c r="E252" s="29">
        <f>Source!AQ124</f>
        <v>18.5</v>
      </c>
      <c r="F252" s="30"/>
      <c r="G252" s="31" t="str">
        <f>Source!DI124</f>
        <v/>
      </c>
      <c r="H252" s="29">
        <f>Source!AV124</f>
        <v>1.0469999999999999</v>
      </c>
      <c r="I252" s="30">
        <f>Source!U124</f>
        <v>19.369499999999999</v>
      </c>
      <c r="J252" s="29"/>
      <c r="K252" s="30"/>
      <c r="AB252" s="26">
        <f>I252</f>
        <v>19.369499999999999</v>
      </c>
    </row>
    <row r="253" spans="1:28" ht="15" x14ac:dyDescent="0.25">
      <c r="A253" s="32"/>
      <c r="B253" s="32"/>
      <c r="C253" s="56" t="s">
        <v>576</v>
      </c>
      <c r="D253" s="32"/>
      <c r="E253" s="32"/>
      <c r="F253" s="32"/>
      <c r="G253" s="32"/>
      <c r="H253" s="42">
        <f>I245+I246+I248+I249+I250+I251</f>
        <v>782.12000000000012</v>
      </c>
      <c r="I253" s="42"/>
      <c r="J253" s="42">
        <f>K245+K246+K248+K249+K250+K251</f>
        <v>16913.989999999998</v>
      </c>
      <c r="K253" s="42"/>
      <c r="O253" s="26">
        <f>I245+I246+I248+I249+I250+I251</f>
        <v>782.12000000000012</v>
      </c>
      <c r="P253" s="26">
        <f>K245+K246+K248+K249+K250+K251</f>
        <v>16913.989999999998</v>
      </c>
      <c r="X253">
        <f>IF(Source!BI124&lt;=1,I245+I246+I248+I249+I250+I251-0, 0)</f>
        <v>0</v>
      </c>
      <c r="Y253">
        <f>IF(Source!BI124=2,I245+I246+I248+I249+I250+I251-0, 0)</f>
        <v>782.12000000000012</v>
      </c>
      <c r="Z253">
        <f>IF(Source!BI124=3,I245+I246+I248+I249+I250+I251-0, 0)</f>
        <v>0</v>
      </c>
      <c r="AA253">
        <f>IF(Source!BI124=4,I245+I246+I248+I249+I250+I251,0)</f>
        <v>0</v>
      </c>
    </row>
    <row r="255" spans="1:28" ht="28.5" x14ac:dyDescent="0.2">
      <c r="A255" s="22">
        <v>22</v>
      </c>
      <c r="B255" s="22" t="str">
        <f>Source!F125</f>
        <v>4.8-56-4</v>
      </c>
      <c r="C255" s="22" t="s">
        <v>162</v>
      </c>
      <c r="D255" s="23" t="str">
        <f>Source!H125</f>
        <v>1  ШТ.</v>
      </c>
      <c r="E255" s="21">
        <f>Source!I125</f>
        <v>1</v>
      </c>
      <c r="F255" s="25"/>
      <c r="G255" s="24"/>
      <c r="H255" s="21"/>
      <c r="I255" s="25"/>
      <c r="J255" s="21"/>
      <c r="K255" s="25"/>
      <c r="Q255">
        <f>ROUND((Source!DN125/100)*ROUND((ROUND((Source!AF125*Source!AV125*Source!I125),2)),2), 2)</f>
        <v>372.05</v>
      </c>
      <c r="R255">
        <f>Source!X125</f>
        <v>7391.82</v>
      </c>
      <c r="S255">
        <f>ROUND((Source!DO125/100)*ROUND((ROUND((Source!AF125*Source!AV125*Source!I125),2)),2), 2)</f>
        <v>218.66</v>
      </c>
      <c r="T255">
        <f>Source!Y125</f>
        <v>3836.26</v>
      </c>
      <c r="U255">
        <f>ROUND((175/100)*ROUND((ROUND((Source!AE125*Source!AV125*Source!I125),2)),2), 2)</f>
        <v>15.93</v>
      </c>
      <c r="V255">
        <f>ROUND((160/100)*ROUND(ROUND((ROUND((Source!AE125*Source!AV125*Source!I125),2)*Source!BS125),2), 2), 2)</f>
        <v>417.44</v>
      </c>
    </row>
    <row r="256" spans="1:28" ht="14.25" x14ac:dyDescent="0.2">
      <c r="A256" s="22"/>
      <c r="B256" s="22"/>
      <c r="C256" s="22" t="s">
        <v>570</v>
      </c>
      <c r="D256" s="23"/>
      <c r="E256" s="21"/>
      <c r="F256" s="25">
        <f>Source!AO125</f>
        <v>311.70999999999998</v>
      </c>
      <c r="G256" s="24" t="str">
        <f>Source!DG125</f>
        <v/>
      </c>
      <c r="H256" s="21">
        <f>Source!AV125</f>
        <v>1.0469999999999999</v>
      </c>
      <c r="I256" s="25">
        <f>ROUND((ROUND((Source!AF125*Source!AV125*Source!I125),2)),2)</f>
        <v>326.36</v>
      </c>
      <c r="J256" s="21">
        <f>IF(Source!BA125&lt;&gt; 0, Source!BA125, 1)</f>
        <v>28.67</v>
      </c>
      <c r="K256" s="25">
        <f>Source!S125</f>
        <v>9356.74</v>
      </c>
      <c r="W256">
        <f>I256</f>
        <v>326.36</v>
      </c>
    </row>
    <row r="257" spans="1:28" ht="14.25" x14ac:dyDescent="0.2">
      <c r="A257" s="22"/>
      <c r="B257" s="22"/>
      <c r="C257" s="22" t="s">
        <v>577</v>
      </c>
      <c r="D257" s="23"/>
      <c r="E257" s="21"/>
      <c r="F257" s="25">
        <f>Source!AM125</f>
        <v>61.21</v>
      </c>
      <c r="G257" s="24" t="str">
        <f>Source!DE125</f>
        <v/>
      </c>
      <c r="H257" s="21">
        <f>Source!AV125</f>
        <v>1.0469999999999999</v>
      </c>
      <c r="I257" s="25">
        <f>(ROUND((ROUND(((Source!ET125)*Source!AV125*Source!I125),2)),2)+ROUND((ROUND(((Source!AE125-(Source!EU125))*Source!AV125*Source!I125),2)),2))</f>
        <v>64.09</v>
      </c>
      <c r="J257" s="21">
        <f>IF(Source!BB125&lt;&gt; 0, Source!BB125, 1)</f>
        <v>10.49</v>
      </c>
      <c r="K257" s="25">
        <f>Source!Q125</f>
        <v>672.3</v>
      </c>
    </row>
    <row r="258" spans="1:28" ht="14.25" x14ac:dyDescent="0.2">
      <c r="A258" s="22"/>
      <c r="B258" s="22"/>
      <c r="C258" s="22" t="s">
        <v>578</v>
      </c>
      <c r="D258" s="23"/>
      <c r="E258" s="21"/>
      <c r="F258" s="25">
        <f>Source!AN125</f>
        <v>8.69</v>
      </c>
      <c r="G258" s="24" t="str">
        <f>Source!DF125</f>
        <v/>
      </c>
      <c r="H258" s="21">
        <f>Source!AV125</f>
        <v>1.0469999999999999</v>
      </c>
      <c r="I258" s="33">
        <f>ROUND((ROUND((Source!AE125*Source!AV125*Source!I125),2)),2)</f>
        <v>9.1</v>
      </c>
      <c r="J258" s="21">
        <f>IF(Source!BS125&lt;&gt; 0, Source!BS125, 1)</f>
        <v>28.67</v>
      </c>
      <c r="K258" s="33">
        <f>Source!R125</f>
        <v>260.89999999999998</v>
      </c>
      <c r="W258">
        <f>I258</f>
        <v>9.1</v>
      </c>
    </row>
    <row r="259" spans="1:28" ht="14.25" x14ac:dyDescent="0.2">
      <c r="A259" s="22"/>
      <c r="B259" s="22"/>
      <c r="C259" s="22" t="s">
        <v>580</v>
      </c>
      <c r="D259" s="23"/>
      <c r="E259" s="21"/>
      <c r="F259" s="25">
        <f>Source!AL125</f>
        <v>135.1</v>
      </c>
      <c r="G259" s="24" t="str">
        <f>Source!DD125</f>
        <v/>
      </c>
      <c r="H259" s="21">
        <f>Source!AW125</f>
        <v>1</v>
      </c>
      <c r="I259" s="25">
        <f>ROUND((ROUND((Source!AC125*Source!AW125*Source!I125),2)),2)</f>
        <v>135.1</v>
      </c>
      <c r="J259" s="21">
        <f>IF(Source!BC125&lt;&gt; 0, Source!BC125, 1)</f>
        <v>8.24</v>
      </c>
      <c r="K259" s="25">
        <f>Source!P125</f>
        <v>1113.22</v>
      </c>
    </row>
    <row r="260" spans="1:28" ht="14.25" x14ac:dyDescent="0.2">
      <c r="A260" s="22"/>
      <c r="B260" s="22"/>
      <c r="C260" s="22" t="s">
        <v>571</v>
      </c>
      <c r="D260" s="23" t="s">
        <v>572</v>
      </c>
      <c r="E260" s="21">
        <f>Source!DN125</f>
        <v>114</v>
      </c>
      <c r="F260" s="25"/>
      <c r="G260" s="24"/>
      <c r="H260" s="21"/>
      <c r="I260" s="25">
        <f>SUM(Q255:Q259)</f>
        <v>372.05</v>
      </c>
      <c r="J260" s="21">
        <f>Source!BZ125</f>
        <v>79</v>
      </c>
      <c r="K260" s="25">
        <f>SUM(R255:R259)</f>
        <v>7391.82</v>
      </c>
    </row>
    <row r="261" spans="1:28" ht="14.25" x14ac:dyDescent="0.2">
      <c r="A261" s="22"/>
      <c r="B261" s="22"/>
      <c r="C261" s="22" t="s">
        <v>573</v>
      </c>
      <c r="D261" s="23" t="s">
        <v>572</v>
      </c>
      <c r="E261" s="21">
        <f>Source!DO125</f>
        <v>67</v>
      </c>
      <c r="F261" s="25"/>
      <c r="G261" s="24"/>
      <c r="H261" s="21"/>
      <c r="I261" s="25">
        <f>SUM(S255:S260)</f>
        <v>218.66</v>
      </c>
      <c r="J261" s="21">
        <f>Source!CA125</f>
        <v>41</v>
      </c>
      <c r="K261" s="25">
        <f>SUM(T255:T260)</f>
        <v>3836.26</v>
      </c>
    </row>
    <row r="262" spans="1:28" ht="14.25" x14ac:dyDescent="0.2">
      <c r="A262" s="22"/>
      <c r="B262" s="22"/>
      <c r="C262" s="22" t="s">
        <v>579</v>
      </c>
      <c r="D262" s="23" t="s">
        <v>572</v>
      </c>
      <c r="E262" s="21">
        <f>175</f>
        <v>175</v>
      </c>
      <c r="F262" s="25"/>
      <c r="G262" s="24"/>
      <c r="H262" s="21"/>
      <c r="I262" s="25">
        <f>SUM(U255:U261)</f>
        <v>15.93</v>
      </c>
      <c r="J262" s="21">
        <f>160</f>
        <v>160</v>
      </c>
      <c r="K262" s="25">
        <f>SUM(V255:V261)</f>
        <v>417.44</v>
      </c>
    </row>
    <row r="263" spans="1:28" ht="14.25" x14ac:dyDescent="0.2">
      <c r="A263" s="27"/>
      <c r="B263" s="27"/>
      <c r="C263" s="27" t="s">
        <v>574</v>
      </c>
      <c r="D263" s="28" t="s">
        <v>575</v>
      </c>
      <c r="E263" s="29">
        <f>Source!AQ125</f>
        <v>24.7</v>
      </c>
      <c r="F263" s="30"/>
      <c r="G263" s="31" t="str">
        <f>Source!DI125</f>
        <v/>
      </c>
      <c r="H263" s="29">
        <f>Source!AV125</f>
        <v>1.0469999999999999</v>
      </c>
      <c r="I263" s="30">
        <f>Source!U125</f>
        <v>25.860899999999997</v>
      </c>
      <c r="J263" s="29"/>
      <c r="K263" s="30"/>
      <c r="AB263" s="26">
        <f>I263</f>
        <v>25.860899999999997</v>
      </c>
    </row>
    <row r="264" spans="1:28" ht="15" x14ac:dyDescent="0.25">
      <c r="A264" s="32"/>
      <c r="B264" s="32"/>
      <c r="C264" s="56" t="s">
        <v>576</v>
      </c>
      <c r="D264" s="32"/>
      <c r="E264" s="32"/>
      <c r="F264" s="32"/>
      <c r="G264" s="32"/>
      <c r="H264" s="42">
        <f>I256+I257+I259+I260+I261+I262</f>
        <v>1132.1900000000003</v>
      </c>
      <c r="I264" s="42"/>
      <c r="J264" s="42">
        <f>K256+K257+K259+K260+K261+K262</f>
        <v>22787.779999999995</v>
      </c>
      <c r="K264" s="42"/>
      <c r="O264" s="26">
        <f>I256+I257+I259+I260+I261+I262</f>
        <v>1132.1900000000003</v>
      </c>
      <c r="P264" s="26">
        <f>K256+K257+K259+K260+K261+K262</f>
        <v>22787.779999999995</v>
      </c>
      <c r="X264">
        <f>IF(Source!BI125&lt;=1,I256+I257+I259+I260+I261+I262-0, 0)</f>
        <v>0</v>
      </c>
      <c r="Y264">
        <f>IF(Source!BI125=2,I256+I257+I259+I260+I261+I262-0, 0)</f>
        <v>1132.1900000000003</v>
      </c>
      <c r="Z264">
        <f>IF(Source!BI125=3,I256+I257+I259+I260+I261+I262-0, 0)</f>
        <v>0</v>
      </c>
      <c r="AA264">
        <f>IF(Source!BI125=4,I256+I257+I259+I260+I261+I262,0)</f>
        <v>0</v>
      </c>
    </row>
    <row r="266" spans="1:28" ht="14.25" x14ac:dyDescent="0.2">
      <c r="A266" s="22">
        <v>23</v>
      </c>
      <c r="B266" s="22" t="str">
        <f>Source!F126</f>
        <v>4.8-66-1</v>
      </c>
      <c r="C266" s="22" t="s">
        <v>166</v>
      </c>
      <c r="D266" s="23" t="str">
        <f>Source!H126</f>
        <v>1 ШКАФ</v>
      </c>
      <c r="E266" s="21">
        <f>Source!I126</f>
        <v>2</v>
      </c>
      <c r="F266" s="25"/>
      <c r="G266" s="24"/>
      <c r="H266" s="21"/>
      <c r="I266" s="25"/>
      <c r="J266" s="21"/>
      <c r="K266" s="25"/>
      <c r="Q266">
        <f>ROUND((Source!DN126/100)*ROUND((ROUND((Source!AF126*Source!AV126*Source!I126),2)),2), 2)</f>
        <v>403.7</v>
      </c>
      <c r="R266">
        <f>Source!X126</f>
        <v>8020.57</v>
      </c>
      <c r="S266">
        <f>ROUND((Source!DO126/100)*ROUND((ROUND((Source!AF126*Source!AV126*Source!I126),2)),2), 2)</f>
        <v>237.26</v>
      </c>
      <c r="T266">
        <f>Source!Y126</f>
        <v>4162.57</v>
      </c>
      <c r="U266">
        <f>ROUND((175/100)*ROUND((ROUND((Source!AE126*Source!AV126*Source!I126),2)),2), 2)</f>
        <v>52.59</v>
      </c>
      <c r="V266">
        <f>ROUND((160/100)*ROUND(ROUND((ROUND((Source!AE126*Source!AV126*Source!I126),2)*Source!BS126),2), 2), 2)</f>
        <v>1378.45</v>
      </c>
    </row>
    <row r="267" spans="1:28" ht="14.25" x14ac:dyDescent="0.2">
      <c r="A267" s="22"/>
      <c r="B267" s="22"/>
      <c r="C267" s="22" t="s">
        <v>570</v>
      </c>
      <c r="D267" s="23"/>
      <c r="E267" s="21"/>
      <c r="F267" s="25">
        <f>Source!AO126</f>
        <v>169.11</v>
      </c>
      <c r="G267" s="24" t="str">
        <f>Source!DG126</f>
        <v/>
      </c>
      <c r="H267" s="21">
        <f>Source!AV126</f>
        <v>1.0469999999999999</v>
      </c>
      <c r="I267" s="25">
        <f>ROUND((ROUND((Source!AF126*Source!AV126*Source!I126),2)),2)</f>
        <v>354.12</v>
      </c>
      <c r="J267" s="21">
        <f>IF(Source!BA126&lt;&gt; 0, Source!BA126, 1)</f>
        <v>28.67</v>
      </c>
      <c r="K267" s="25">
        <f>Source!S126</f>
        <v>10152.620000000001</v>
      </c>
      <c r="W267">
        <f>I267</f>
        <v>354.12</v>
      </c>
    </row>
    <row r="268" spans="1:28" ht="14.25" x14ac:dyDescent="0.2">
      <c r="A268" s="22"/>
      <c r="B268" s="22"/>
      <c r="C268" s="22" t="s">
        <v>577</v>
      </c>
      <c r="D268" s="23"/>
      <c r="E268" s="21"/>
      <c r="F268" s="25">
        <f>Source!AM126</f>
        <v>61.8</v>
      </c>
      <c r="G268" s="24" t="str">
        <f>Source!DE126</f>
        <v/>
      </c>
      <c r="H268" s="21">
        <f>Source!AV126</f>
        <v>1.0469999999999999</v>
      </c>
      <c r="I268" s="25">
        <f>(ROUND((ROUND(((Source!ET126)*Source!AV126*Source!I126),2)),2)+ROUND((ROUND(((Source!AE126-(Source!EU126))*Source!AV126*Source!I126),2)),2))</f>
        <v>129.41</v>
      </c>
      <c r="J268" s="21">
        <f>IF(Source!BB126&lt;&gt; 0, Source!BB126, 1)</f>
        <v>12.4</v>
      </c>
      <c r="K268" s="25">
        <f>Source!Q126</f>
        <v>1604.68</v>
      </c>
    </row>
    <row r="269" spans="1:28" ht="14.25" x14ac:dyDescent="0.2">
      <c r="A269" s="22"/>
      <c r="B269" s="22"/>
      <c r="C269" s="22" t="s">
        <v>578</v>
      </c>
      <c r="D269" s="23"/>
      <c r="E269" s="21"/>
      <c r="F269" s="25">
        <f>Source!AN126</f>
        <v>14.35</v>
      </c>
      <c r="G269" s="24" t="str">
        <f>Source!DF126</f>
        <v/>
      </c>
      <c r="H269" s="21">
        <f>Source!AV126</f>
        <v>1.0469999999999999</v>
      </c>
      <c r="I269" s="33">
        <f>ROUND((ROUND((Source!AE126*Source!AV126*Source!I126),2)),2)</f>
        <v>30.05</v>
      </c>
      <c r="J269" s="21">
        <f>IF(Source!BS126&lt;&gt; 0, Source!BS126, 1)</f>
        <v>28.67</v>
      </c>
      <c r="K269" s="33">
        <f>Source!R126</f>
        <v>861.53</v>
      </c>
      <c r="W269">
        <f>I269</f>
        <v>30.05</v>
      </c>
    </row>
    <row r="270" spans="1:28" ht="14.25" x14ac:dyDescent="0.2">
      <c r="A270" s="22"/>
      <c r="B270" s="22"/>
      <c r="C270" s="22" t="s">
        <v>580</v>
      </c>
      <c r="D270" s="23"/>
      <c r="E270" s="21"/>
      <c r="F270" s="25">
        <f>Source!AL126</f>
        <v>18.899999999999999</v>
      </c>
      <c r="G270" s="24" t="str">
        <f>Source!DD126</f>
        <v/>
      </c>
      <c r="H270" s="21">
        <f>Source!AW126</f>
        <v>1</v>
      </c>
      <c r="I270" s="25">
        <f>ROUND((ROUND((Source!AC126*Source!AW126*Source!I126),2)),2)</f>
        <v>37.799999999999997</v>
      </c>
      <c r="J270" s="21">
        <f>IF(Source!BC126&lt;&gt; 0, Source!BC126, 1)</f>
        <v>8.24</v>
      </c>
      <c r="K270" s="25">
        <f>Source!P126</f>
        <v>311.47000000000003</v>
      </c>
    </row>
    <row r="271" spans="1:28" ht="14.25" x14ac:dyDescent="0.2">
      <c r="A271" s="22"/>
      <c r="B271" s="22"/>
      <c r="C271" s="22" t="s">
        <v>571</v>
      </c>
      <c r="D271" s="23" t="s">
        <v>572</v>
      </c>
      <c r="E271" s="21">
        <f>Source!DN126</f>
        <v>114</v>
      </c>
      <c r="F271" s="25"/>
      <c r="G271" s="24"/>
      <c r="H271" s="21"/>
      <c r="I271" s="25">
        <f>SUM(Q266:Q270)</f>
        <v>403.7</v>
      </c>
      <c r="J271" s="21">
        <f>Source!BZ126</f>
        <v>79</v>
      </c>
      <c r="K271" s="25">
        <f>SUM(R266:R270)</f>
        <v>8020.57</v>
      </c>
    </row>
    <row r="272" spans="1:28" ht="14.25" x14ac:dyDescent="0.2">
      <c r="A272" s="22"/>
      <c r="B272" s="22"/>
      <c r="C272" s="22" t="s">
        <v>573</v>
      </c>
      <c r="D272" s="23" t="s">
        <v>572</v>
      </c>
      <c r="E272" s="21">
        <f>Source!DO126</f>
        <v>67</v>
      </c>
      <c r="F272" s="25"/>
      <c r="G272" s="24"/>
      <c r="H272" s="21"/>
      <c r="I272" s="25">
        <f>SUM(S266:S271)</f>
        <v>237.26</v>
      </c>
      <c r="J272" s="21">
        <f>Source!CA126</f>
        <v>41</v>
      </c>
      <c r="K272" s="25">
        <f>SUM(T266:T271)</f>
        <v>4162.57</v>
      </c>
    </row>
    <row r="273" spans="1:28" ht="14.25" x14ac:dyDescent="0.2">
      <c r="A273" s="22"/>
      <c r="B273" s="22"/>
      <c r="C273" s="22" t="s">
        <v>579</v>
      </c>
      <c r="D273" s="23" t="s">
        <v>572</v>
      </c>
      <c r="E273" s="21">
        <f>175</f>
        <v>175</v>
      </c>
      <c r="F273" s="25"/>
      <c r="G273" s="24"/>
      <c r="H273" s="21"/>
      <c r="I273" s="25">
        <f>SUM(U266:U272)</f>
        <v>52.59</v>
      </c>
      <c r="J273" s="21">
        <f>160</f>
        <v>160</v>
      </c>
      <c r="K273" s="25">
        <f>SUM(V266:V272)</f>
        <v>1378.45</v>
      </c>
    </row>
    <row r="274" spans="1:28" ht="14.25" x14ac:dyDescent="0.2">
      <c r="A274" s="27"/>
      <c r="B274" s="27"/>
      <c r="C274" s="27" t="s">
        <v>574</v>
      </c>
      <c r="D274" s="28" t="s">
        <v>575</v>
      </c>
      <c r="E274" s="29">
        <f>Source!AQ126</f>
        <v>13.4</v>
      </c>
      <c r="F274" s="30"/>
      <c r="G274" s="31" t="str">
        <f>Source!DI126</f>
        <v/>
      </c>
      <c r="H274" s="29">
        <f>Source!AV126</f>
        <v>1.0469999999999999</v>
      </c>
      <c r="I274" s="30">
        <f>Source!U126</f>
        <v>28.0596</v>
      </c>
      <c r="J274" s="29"/>
      <c r="K274" s="30"/>
      <c r="AB274" s="26">
        <f>I274</f>
        <v>28.0596</v>
      </c>
    </row>
    <row r="275" spans="1:28" ht="15" x14ac:dyDescent="0.25">
      <c r="A275" s="32"/>
      <c r="B275" s="32"/>
      <c r="C275" s="56" t="s">
        <v>576</v>
      </c>
      <c r="D275" s="32"/>
      <c r="E275" s="32"/>
      <c r="F275" s="32"/>
      <c r="G275" s="32"/>
      <c r="H275" s="42">
        <f>I267+I268+I270+I271+I272+I273</f>
        <v>1214.8799999999999</v>
      </c>
      <c r="I275" s="42"/>
      <c r="J275" s="42">
        <f>K267+K268+K270+K271+K272+K273</f>
        <v>25630.36</v>
      </c>
      <c r="K275" s="42"/>
      <c r="O275" s="26">
        <f>I267+I268+I270+I271+I272+I273</f>
        <v>1214.8799999999999</v>
      </c>
      <c r="P275" s="26">
        <f>K267+K268+K270+K271+K272+K273</f>
        <v>25630.36</v>
      </c>
      <c r="X275">
        <f>IF(Source!BI126&lt;=1,I267+I268+I270+I271+I272+I273-0, 0)</f>
        <v>0</v>
      </c>
      <c r="Y275">
        <f>IF(Source!BI126=2,I267+I268+I270+I271+I272+I273-0, 0)</f>
        <v>1214.8799999999999</v>
      </c>
      <c r="Z275">
        <f>IF(Source!BI126=3,I267+I268+I270+I271+I272+I273-0, 0)</f>
        <v>0</v>
      </c>
      <c r="AA275">
        <f>IF(Source!BI126=4,I267+I268+I270+I271+I272+I273,0)</f>
        <v>0</v>
      </c>
    </row>
    <row r="277" spans="1:28" ht="28.5" x14ac:dyDescent="0.2">
      <c r="A277" s="22">
        <v>24</v>
      </c>
      <c r="B277" s="22" t="str">
        <f>Source!F127</f>
        <v>4.8-83-1</v>
      </c>
      <c r="C277" s="22" t="s">
        <v>215</v>
      </c>
      <c r="D277" s="23" t="str">
        <f>Source!H127</f>
        <v>1 Т</v>
      </c>
      <c r="E277" s="21">
        <f>Source!I127</f>
        <v>0.21124000000000001</v>
      </c>
      <c r="F277" s="25"/>
      <c r="G277" s="24"/>
      <c r="H277" s="21"/>
      <c r="I277" s="25"/>
      <c r="J277" s="21"/>
      <c r="K277" s="25"/>
      <c r="Q277">
        <f>ROUND((Source!DN127/100)*ROUND((ROUND((Source!AF127*Source!AV127*Source!I127),2)),2), 2)</f>
        <v>282.73</v>
      </c>
      <c r="R277">
        <f>Source!X127</f>
        <v>5617.26</v>
      </c>
      <c r="S277">
        <f>ROUND((Source!DO127/100)*ROUND((ROUND((Source!AF127*Source!AV127*Source!I127),2)),2), 2)</f>
        <v>166.17</v>
      </c>
      <c r="T277">
        <f>Source!Y127</f>
        <v>2915.28</v>
      </c>
      <c r="U277">
        <f>ROUND((175/100)*ROUND((ROUND((Source!AE127*Source!AV127*Source!I127),2)),2), 2)</f>
        <v>40.78</v>
      </c>
      <c r="V277">
        <f>ROUND((160/100)*ROUND(ROUND((ROUND((Source!AE127*Source!AV127*Source!I127),2)*Source!BS127),2), 2), 2)</f>
        <v>1068.82</v>
      </c>
    </row>
    <row r="278" spans="1:28" ht="14.25" x14ac:dyDescent="0.2">
      <c r="A278" s="22"/>
      <c r="B278" s="22"/>
      <c r="C278" s="22" t="s">
        <v>570</v>
      </c>
      <c r="D278" s="23"/>
      <c r="E278" s="21"/>
      <c r="F278" s="25">
        <f>Source!AO127</f>
        <v>1080.1099999999999</v>
      </c>
      <c r="G278" s="24" t="str">
        <f>Source!DG127</f>
        <v/>
      </c>
      <c r="H278" s="21">
        <f>Source!AV127</f>
        <v>1.087</v>
      </c>
      <c r="I278" s="25">
        <f>ROUND((ROUND((Source!AF127*Source!AV127*Source!I127),2)),2)</f>
        <v>248.01</v>
      </c>
      <c r="J278" s="21">
        <f>IF(Source!BA127&lt;&gt; 0, Source!BA127, 1)</f>
        <v>28.67</v>
      </c>
      <c r="K278" s="25">
        <f>Source!S127</f>
        <v>7110.45</v>
      </c>
      <c r="W278">
        <f>I278</f>
        <v>248.01</v>
      </c>
    </row>
    <row r="279" spans="1:28" ht="14.25" x14ac:dyDescent="0.2">
      <c r="A279" s="22"/>
      <c r="B279" s="22"/>
      <c r="C279" s="22" t="s">
        <v>577</v>
      </c>
      <c r="D279" s="23"/>
      <c r="E279" s="21"/>
      <c r="F279" s="25">
        <f>Source!AM127</f>
        <v>1191.97</v>
      </c>
      <c r="G279" s="24" t="str">
        <f>Source!DE127</f>
        <v/>
      </c>
      <c r="H279" s="21">
        <f>Source!AV127</f>
        <v>1.087</v>
      </c>
      <c r="I279" s="25">
        <f>(ROUND((ROUND(((Source!ET127)*Source!AV127*Source!I127),2)),2)+ROUND((ROUND(((Source!AE127-(Source!EU127))*Source!AV127*Source!I127),2)),2))</f>
        <v>273.7</v>
      </c>
      <c r="J279" s="21">
        <f>IF(Source!BB127&lt;&gt; 0, Source!BB127, 1)</f>
        <v>9.2799999999999994</v>
      </c>
      <c r="K279" s="25">
        <f>Source!Q127</f>
        <v>2539.94</v>
      </c>
    </row>
    <row r="280" spans="1:28" ht="14.25" x14ac:dyDescent="0.2">
      <c r="A280" s="22"/>
      <c r="B280" s="22"/>
      <c r="C280" s="22" t="s">
        <v>578</v>
      </c>
      <c r="D280" s="23"/>
      <c r="E280" s="21"/>
      <c r="F280" s="25">
        <f>Source!AN127</f>
        <v>101.46</v>
      </c>
      <c r="G280" s="24" t="str">
        <f>Source!DF127</f>
        <v/>
      </c>
      <c r="H280" s="21">
        <f>Source!AV127</f>
        <v>1.087</v>
      </c>
      <c r="I280" s="33">
        <f>ROUND((ROUND((Source!AE127*Source!AV127*Source!I127),2)),2)</f>
        <v>23.3</v>
      </c>
      <c r="J280" s="21">
        <f>IF(Source!BS127&lt;&gt; 0, Source!BS127, 1)</f>
        <v>28.67</v>
      </c>
      <c r="K280" s="33">
        <f>Source!R127</f>
        <v>668.01</v>
      </c>
      <c r="W280">
        <f>I280</f>
        <v>23.3</v>
      </c>
    </row>
    <row r="281" spans="1:28" ht="14.25" x14ac:dyDescent="0.2">
      <c r="A281" s="22"/>
      <c r="B281" s="22"/>
      <c r="C281" s="22" t="s">
        <v>580</v>
      </c>
      <c r="D281" s="23"/>
      <c r="E281" s="21"/>
      <c r="F281" s="25">
        <f>Source!AL127</f>
        <v>4781</v>
      </c>
      <c r="G281" s="24" t="str">
        <f>Source!DD127</f>
        <v/>
      </c>
      <c r="H281" s="21">
        <f>Source!AW127</f>
        <v>1</v>
      </c>
      <c r="I281" s="25">
        <f>ROUND((ROUND((Source!AC127*Source!AW127*Source!I127),2)),2)</f>
        <v>1009.94</v>
      </c>
      <c r="J281" s="21">
        <f>IF(Source!BC127&lt;&gt; 0, Source!BC127, 1)</f>
        <v>8.24</v>
      </c>
      <c r="K281" s="25">
        <f>Source!P127</f>
        <v>8321.91</v>
      </c>
    </row>
    <row r="282" spans="1:28" ht="14.25" x14ac:dyDescent="0.2">
      <c r="A282" s="22"/>
      <c r="B282" s="22"/>
      <c r="C282" s="22" t="s">
        <v>571</v>
      </c>
      <c r="D282" s="23" t="s">
        <v>572</v>
      </c>
      <c r="E282" s="21">
        <f>Source!DN127</f>
        <v>114</v>
      </c>
      <c r="F282" s="25"/>
      <c r="G282" s="24"/>
      <c r="H282" s="21"/>
      <c r="I282" s="25">
        <f>SUM(Q277:Q281)</f>
        <v>282.73</v>
      </c>
      <c r="J282" s="21">
        <f>Source!BZ127</f>
        <v>79</v>
      </c>
      <c r="K282" s="25">
        <f>SUM(R277:R281)</f>
        <v>5617.26</v>
      </c>
    </row>
    <row r="283" spans="1:28" ht="14.25" x14ac:dyDescent="0.2">
      <c r="A283" s="22"/>
      <c r="B283" s="22"/>
      <c r="C283" s="22" t="s">
        <v>573</v>
      </c>
      <c r="D283" s="23" t="s">
        <v>572</v>
      </c>
      <c r="E283" s="21">
        <f>Source!DO127</f>
        <v>67</v>
      </c>
      <c r="F283" s="25"/>
      <c r="G283" s="24"/>
      <c r="H283" s="21"/>
      <c r="I283" s="25">
        <f>SUM(S277:S282)</f>
        <v>166.17</v>
      </c>
      <c r="J283" s="21">
        <f>Source!CA127</f>
        <v>41</v>
      </c>
      <c r="K283" s="25">
        <f>SUM(T277:T282)</f>
        <v>2915.28</v>
      </c>
    </row>
    <row r="284" spans="1:28" ht="14.25" x14ac:dyDescent="0.2">
      <c r="A284" s="22"/>
      <c r="B284" s="22"/>
      <c r="C284" s="22" t="s">
        <v>579</v>
      </c>
      <c r="D284" s="23" t="s">
        <v>572</v>
      </c>
      <c r="E284" s="21">
        <f>175</f>
        <v>175</v>
      </c>
      <c r="F284" s="25"/>
      <c r="G284" s="24"/>
      <c r="H284" s="21"/>
      <c r="I284" s="25">
        <f>SUM(U277:U283)</f>
        <v>40.78</v>
      </c>
      <c r="J284" s="21">
        <f>160</f>
        <v>160</v>
      </c>
      <c r="K284" s="25">
        <f>SUM(V277:V283)</f>
        <v>1068.82</v>
      </c>
    </row>
    <row r="285" spans="1:28" ht="14.25" x14ac:dyDescent="0.2">
      <c r="A285" s="27"/>
      <c r="B285" s="27"/>
      <c r="C285" s="27" t="s">
        <v>574</v>
      </c>
      <c r="D285" s="28" t="s">
        <v>575</v>
      </c>
      <c r="E285" s="29">
        <f>Source!AQ127</f>
        <v>87.6</v>
      </c>
      <c r="F285" s="30"/>
      <c r="G285" s="31" t="str">
        <f>Source!DI127</f>
        <v/>
      </c>
      <c r="H285" s="29">
        <f>Source!AV127</f>
        <v>1.087</v>
      </c>
      <c r="I285" s="30">
        <f>Source!U127</f>
        <v>20.114526288</v>
      </c>
      <c r="J285" s="29"/>
      <c r="K285" s="30"/>
      <c r="AB285" s="26">
        <f>I285</f>
        <v>20.114526288</v>
      </c>
    </row>
    <row r="286" spans="1:28" ht="15" x14ac:dyDescent="0.25">
      <c r="A286" s="32"/>
      <c r="B286" s="32"/>
      <c r="C286" s="56" t="s">
        <v>576</v>
      </c>
      <c r="D286" s="32"/>
      <c r="E286" s="32"/>
      <c r="F286" s="32"/>
      <c r="G286" s="32"/>
      <c r="H286" s="42">
        <f>I278+I279+I281+I282+I283+I284</f>
        <v>2021.3300000000002</v>
      </c>
      <c r="I286" s="42"/>
      <c r="J286" s="42">
        <f>K278+K279+K281+K282+K283+K284</f>
        <v>27573.659999999996</v>
      </c>
      <c r="K286" s="42"/>
      <c r="O286" s="26">
        <f>I278+I279+I281+I282+I283+I284</f>
        <v>2021.3300000000002</v>
      </c>
      <c r="P286" s="26">
        <f>K278+K279+K281+K282+K283+K284</f>
        <v>27573.659999999996</v>
      </c>
      <c r="X286">
        <f>IF(Source!BI127&lt;=1,I278+I279+I281+I282+I283+I284-0, 0)</f>
        <v>0</v>
      </c>
      <c r="Y286">
        <f>IF(Source!BI127=2,I278+I279+I281+I282+I283+I284-0, 0)</f>
        <v>2021.3300000000002</v>
      </c>
      <c r="Z286">
        <f>IF(Source!BI127=3,I278+I279+I281+I282+I283+I284-0, 0)</f>
        <v>0</v>
      </c>
      <c r="AA286">
        <f>IF(Source!BI127=4,I278+I279+I281+I282+I283+I284,0)</f>
        <v>0</v>
      </c>
    </row>
    <row r="288" spans="1:28" ht="57" x14ac:dyDescent="0.2">
      <c r="A288" s="22">
        <v>25</v>
      </c>
      <c r="B288" s="22" t="str">
        <f>Source!F128</f>
        <v>4.8-79-3</v>
      </c>
      <c r="C288" s="22" t="s">
        <v>171</v>
      </c>
      <c r="D288" s="23" t="str">
        <f>Source!H128</f>
        <v>100 М КАБЕЛЯ</v>
      </c>
      <c r="E288" s="21">
        <f>Source!I128</f>
        <v>0.2</v>
      </c>
      <c r="F288" s="25"/>
      <c r="G288" s="24"/>
      <c r="H288" s="21"/>
      <c r="I288" s="25"/>
      <c r="J288" s="21"/>
      <c r="K288" s="25"/>
      <c r="Q288">
        <f>ROUND((Source!DN128/100)*ROUND((ROUND((Source!AF128*Source!AV128*Source!I128),2)),2), 2)</f>
        <v>48.29</v>
      </c>
      <c r="R288">
        <f>Source!X128</f>
        <v>959.42</v>
      </c>
      <c r="S288">
        <f>ROUND((Source!DO128/100)*ROUND((ROUND((Source!AF128*Source!AV128*Source!I128),2)),2), 2)</f>
        <v>28.38</v>
      </c>
      <c r="T288">
        <f>Source!Y128</f>
        <v>497.93</v>
      </c>
      <c r="U288">
        <f>ROUND((175/100)*ROUND((ROUND((Source!AE128*Source!AV128*Source!I128),2)),2), 2)</f>
        <v>28.04</v>
      </c>
      <c r="V288">
        <f>ROUND((160/100)*ROUND(ROUND((ROUND((Source!AE128*Source!AV128*Source!I128),2)*Source!BS128),2), 2), 2)</f>
        <v>734.86</v>
      </c>
    </row>
    <row r="289" spans="1:28" ht="14.25" x14ac:dyDescent="0.2">
      <c r="A289" s="22"/>
      <c r="B289" s="22"/>
      <c r="C289" s="22" t="s">
        <v>570</v>
      </c>
      <c r="D289" s="23"/>
      <c r="E289" s="21"/>
      <c r="F289" s="25">
        <f>Source!AO128</f>
        <v>198.51</v>
      </c>
      <c r="G289" s="24" t="str">
        <f>Source!DG128</f>
        <v/>
      </c>
      <c r="H289" s="21">
        <f>Source!AV128</f>
        <v>1.0669999999999999</v>
      </c>
      <c r="I289" s="25">
        <f>ROUND((ROUND((Source!AF128*Source!AV128*Source!I128),2)),2)</f>
        <v>42.36</v>
      </c>
      <c r="J289" s="21">
        <f>IF(Source!BA128&lt;&gt; 0, Source!BA128, 1)</f>
        <v>28.67</v>
      </c>
      <c r="K289" s="25">
        <f>Source!S128</f>
        <v>1214.46</v>
      </c>
      <c r="W289">
        <f>I289</f>
        <v>42.36</v>
      </c>
    </row>
    <row r="290" spans="1:28" ht="14.25" x14ac:dyDescent="0.2">
      <c r="A290" s="22"/>
      <c r="B290" s="22"/>
      <c r="C290" s="22" t="s">
        <v>577</v>
      </c>
      <c r="D290" s="23"/>
      <c r="E290" s="21"/>
      <c r="F290" s="25">
        <f>Source!AM128</f>
        <v>463.73</v>
      </c>
      <c r="G290" s="24" t="str">
        <f>Source!DE128</f>
        <v/>
      </c>
      <c r="H290" s="21">
        <f>Source!AV128</f>
        <v>1.0669999999999999</v>
      </c>
      <c r="I290" s="25">
        <f>(ROUND((ROUND(((Source!ET128)*Source!AV128*Source!I128),2)),2)+ROUND((ROUND(((Source!AE128-(Source!EU128))*Source!AV128*Source!I128),2)),2))</f>
        <v>98.96</v>
      </c>
      <c r="J290" s="21">
        <f>IF(Source!BB128&lt;&gt; 0, Source!BB128, 1)</f>
        <v>10.91</v>
      </c>
      <c r="K290" s="25">
        <f>Source!Q128</f>
        <v>1079.6500000000001</v>
      </c>
    </row>
    <row r="291" spans="1:28" ht="14.25" x14ac:dyDescent="0.2">
      <c r="A291" s="22"/>
      <c r="B291" s="22"/>
      <c r="C291" s="22" t="s">
        <v>578</v>
      </c>
      <c r="D291" s="23"/>
      <c r="E291" s="21"/>
      <c r="F291" s="25">
        <f>Source!AN128</f>
        <v>75.08</v>
      </c>
      <c r="G291" s="24" t="str">
        <f>Source!DF128</f>
        <v/>
      </c>
      <c r="H291" s="21">
        <f>Source!AV128</f>
        <v>1.0669999999999999</v>
      </c>
      <c r="I291" s="33">
        <f>ROUND((ROUND((Source!AE128*Source!AV128*Source!I128),2)),2)</f>
        <v>16.02</v>
      </c>
      <c r="J291" s="21">
        <f>IF(Source!BS128&lt;&gt; 0, Source!BS128, 1)</f>
        <v>28.67</v>
      </c>
      <c r="K291" s="33">
        <f>Source!R128</f>
        <v>459.29</v>
      </c>
      <c r="W291">
        <f>I291</f>
        <v>16.02</v>
      </c>
    </row>
    <row r="292" spans="1:28" ht="14.25" x14ac:dyDescent="0.2">
      <c r="A292" s="22"/>
      <c r="B292" s="22"/>
      <c r="C292" s="22" t="s">
        <v>580</v>
      </c>
      <c r="D292" s="23"/>
      <c r="E292" s="21"/>
      <c r="F292" s="25">
        <f>Source!AL128</f>
        <v>27.23</v>
      </c>
      <c r="G292" s="24" t="str">
        <f>Source!DD128</f>
        <v/>
      </c>
      <c r="H292" s="21">
        <f>Source!AW128</f>
        <v>1.081</v>
      </c>
      <c r="I292" s="25">
        <f>ROUND((ROUND((Source!AC128*Source!AW128*Source!I128),2)),2)</f>
        <v>5.89</v>
      </c>
      <c r="J292" s="21">
        <f>IF(Source!BC128&lt;&gt; 0, Source!BC128, 1)</f>
        <v>8.24</v>
      </c>
      <c r="K292" s="25">
        <f>Source!P128</f>
        <v>48.53</v>
      </c>
    </row>
    <row r="293" spans="1:28" ht="14.25" x14ac:dyDescent="0.2">
      <c r="A293" s="22"/>
      <c r="B293" s="22"/>
      <c r="C293" s="22" t="s">
        <v>571</v>
      </c>
      <c r="D293" s="23" t="s">
        <v>572</v>
      </c>
      <c r="E293" s="21">
        <f>Source!DN128</f>
        <v>114</v>
      </c>
      <c r="F293" s="25"/>
      <c r="G293" s="24"/>
      <c r="H293" s="21"/>
      <c r="I293" s="25">
        <f>SUM(Q288:Q292)</f>
        <v>48.29</v>
      </c>
      <c r="J293" s="21">
        <f>Source!BZ128</f>
        <v>79</v>
      </c>
      <c r="K293" s="25">
        <f>SUM(R288:R292)</f>
        <v>959.42</v>
      </c>
    </row>
    <row r="294" spans="1:28" ht="14.25" x14ac:dyDescent="0.2">
      <c r="A294" s="22"/>
      <c r="B294" s="22"/>
      <c r="C294" s="22" t="s">
        <v>573</v>
      </c>
      <c r="D294" s="23" t="s">
        <v>572</v>
      </c>
      <c r="E294" s="21">
        <f>Source!DO128</f>
        <v>67</v>
      </c>
      <c r="F294" s="25"/>
      <c r="G294" s="24"/>
      <c r="H294" s="21"/>
      <c r="I294" s="25">
        <f>SUM(S288:S293)</f>
        <v>28.38</v>
      </c>
      <c r="J294" s="21">
        <f>Source!CA128</f>
        <v>41</v>
      </c>
      <c r="K294" s="25">
        <f>SUM(T288:T293)</f>
        <v>497.93</v>
      </c>
    </row>
    <row r="295" spans="1:28" ht="14.25" x14ac:dyDescent="0.2">
      <c r="A295" s="22"/>
      <c r="B295" s="22"/>
      <c r="C295" s="22" t="s">
        <v>579</v>
      </c>
      <c r="D295" s="23" t="s">
        <v>572</v>
      </c>
      <c r="E295" s="21">
        <f>175</f>
        <v>175</v>
      </c>
      <c r="F295" s="25"/>
      <c r="G295" s="24"/>
      <c r="H295" s="21"/>
      <c r="I295" s="25">
        <f>SUM(U288:U294)</f>
        <v>28.04</v>
      </c>
      <c r="J295" s="21">
        <f>160</f>
        <v>160</v>
      </c>
      <c r="K295" s="25">
        <f>SUM(V288:V294)</f>
        <v>734.86</v>
      </c>
    </row>
    <row r="296" spans="1:28" ht="14.25" x14ac:dyDescent="0.2">
      <c r="A296" s="27"/>
      <c r="B296" s="27"/>
      <c r="C296" s="27" t="s">
        <v>574</v>
      </c>
      <c r="D296" s="28" t="s">
        <v>575</v>
      </c>
      <c r="E296" s="29">
        <f>Source!AQ128</f>
        <v>16.100000000000001</v>
      </c>
      <c r="F296" s="30"/>
      <c r="G296" s="31" t="str">
        <f>Source!DI128</f>
        <v/>
      </c>
      <c r="H296" s="29">
        <f>Source!AV128</f>
        <v>1.0669999999999999</v>
      </c>
      <c r="I296" s="30">
        <f>Source!U128</f>
        <v>3.43574</v>
      </c>
      <c r="J296" s="29"/>
      <c r="K296" s="30"/>
      <c r="AB296" s="26">
        <f>I296</f>
        <v>3.43574</v>
      </c>
    </row>
    <row r="297" spans="1:28" ht="15" x14ac:dyDescent="0.25">
      <c r="A297" s="32"/>
      <c r="B297" s="32"/>
      <c r="C297" s="56" t="s">
        <v>576</v>
      </c>
      <c r="D297" s="32"/>
      <c r="E297" s="32"/>
      <c r="F297" s="32"/>
      <c r="G297" s="32"/>
      <c r="H297" s="42">
        <f>I289+I290+I292+I293+I294+I295</f>
        <v>251.91999999999996</v>
      </c>
      <c r="I297" s="42"/>
      <c r="J297" s="42">
        <f>K289+K290+K292+K293+K294+K295</f>
        <v>4534.8500000000004</v>
      </c>
      <c r="K297" s="42"/>
      <c r="O297" s="26">
        <f>I289+I290+I292+I293+I294+I295</f>
        <v>251.91999999999996</v>
      </c>
      <c r="P297" s="26">
        <f>K289+K290+K292+K293+K294+K295</f>
        <v>4534.8500000000004</v>
      </c>
      <c r="X297">
        <f>IF(Source!BI128&lt;=1,I289+I290+I292+I293+I294+I295-0, 0)</f>
        <v>0</v>
      </c>
      <c r="Y297">
        <f>IF(Source!BI128=2,I289+I290+I292+I293+I294+I295-0, 0)</f>
        <v>251.91999999999996</v>
      </c>
      <c r="Z297">
        <f>IF(Source!BI128=3,I289+I290+I292+I293+I294+I295-0, 0)</f>
        <v>0</v>
      </c>
      <c r="AA297">
        <f>IF(Source!BI128=4,I289+I290+I292+I293+I294+I295,0)</f>
        <v>0</v>
      </c>
    </row>
    <row r="299" spans="1:28" ht="28.5" x14ac:dyDescent="0.2">
      <c r="A299" s="22">
        <v>26</v>
      </c>
      <c r="B299" s="22" t="str">
        <f>Source!F129</f>
        <v>4.8-96-7</v>
      </c>
      <c r="C299" s="22" t="s">
        <v>178</v>
      </c>
      <c r="D299" s="23" t="str">
        <f>Source!H129</f>
        <v>1  ШТ.</v>
      </c>
      <c r="E299" s="21">
        <f>Source!I129</f>
        <v>4</v>
      </c>
      <c r="F299" s="25"/>
      <c r="G299" s="24"/>
      <c r="H299" s="21"/>
      <c r="I299" s="25"/>
      <c r="J299" s="21"/>
      <c r="K299" s="25"/>
      <c r="Q299">
        <f>ROUND((Source!DN129/100)*ROUND((ROUND((Source!AF129*Source!AV129*Source!I129),2)),2), 2)</f>
        <v>386.15</v>
      </c>
      <c r="R299">
        <f>Source!X129</f>
        <v>7672</v>
      </c>
      <c r="S299">
        <f>ROUND((Source!DO129/100)*ROUND((ROUND((Source!AF129*Source!AV129*Source!I129),2)),2), 2)</f>
        <v>226.95</v>
      </c>
      <c r="T299">
        <f>Source!Y129</f>
        <v>3981.67</v>
      </c>
      <c r="U299">
        <f>ROUND((175/100)*ROUND((ROUND((Source!AE129*Source!AV129*Source!I129),2)),2), 2)</f>
        <v>1001.51</v>
      </c>
      <c r="V299">
        <f>ROUND((160/100)*ROUND(ROUND((ROUND((Source!AE129*Source!AV129*Source!I129),2)*Source!BS129),2), 2), 2)</f>
        <v>26252.080000000002</v>
      </c>
    </row>
    <row r="300" spans="1:28" ht="14.25" x14ac:dyDescent="0.2">
      <c r="A300" s="22"/>
      <c r="B300" s="22"/>
      <c r="C300" s="22" t="s">
        <v>570</v>
      </c>
      <c r="D300" s="23"/>
      <c r="E300" s="21"/>
      <c r="F300" s="25">
        <f>Source!AO129</f>
        <v>80.88</v>
      </c>
      <c r="G300" s="24" t="str">
        <f>Source!DG129</f>
        <v/>
      </c>
      <c r="H300" s="21">
        <f>Source!AV129</f>
        <v>1.0469999999999999</v>
      </c>
      <c r="I300" s="25">
        <f>ROUND((ROUND((Source!AF129*Source!AV129*Source!I129),2)),2)</f>
        <v>338.73</v>
      </c>
      <c r="J300" s="21">
        <f>IF(Source!BA129&lt;&gt; 0, Source!BA129, 1)</f>
        <v>28.67</v>
      </c>
      <c r="K300" s="25">
        <f>Source!S129</f>
        <v>9711.39</v>
      </c>
      <c r="W300">
        <f>I300</f>
        <v>338.73</v>
      </c>
    </row>
    <row r="301" spans="1:28" ht="14.25" x14ac:dyDescent="0.2">
      <c r="A301" s="22"/>
      <c r="B301" s="22"/>
      <c r="C301" s="22" t="s">
        <v>577</v>
      </c>
      <c r="D301" s="23"/>
      <c r="E301" s="21"/>
      <c r="F301" s="25">
        <f>Source!AM129</f>
        <v>633.87</v>
      </c>
      <c r="G301" s="24" t="str">
        <f>Source!DE129</f>
        <v/>
      </c>
      <c r="H301" s="21">
        <f>Source!AV129</f>
        <v>1.0469999999999999</v>
      </c>
      <c r="I301" s="25">
        <f>(ROUND((ROUND(((Source!ET129)*Source!AV129*Source!I129),2)),2)+ROUND((ROUND(((Source!AE129-(Source!EU129))*Source!AV129*Source!I129),2)),2))</f>
        <v>2654.65</v>
      </c>
      <c r="J301" s="21">
        <f>IF(Source!BB129&lt;&gt; 0, Source!BB129, 1)</f>
        <v>12.05</v>
      </c>
      <c r="K301" s="25">
        <f>Source!Q129</f>
        <v>31988.53</v>
      </c>
    </row>
    <row r="302" spans="1:28" ht="14.25" x14ac:dyDescent="0.2">
      <c r="A302" s="22"/>
      <c r="B302" s="22"/>
      <c r="C302" s="22" t="s">
        <v>578</v>
      </c>
      <c r="D302" s="23"/>
      <c r="E302" s="21"/>
      <c r="F302" s="25">
        <f>Source!AN129</f>
        <v>136.65</v>
      </c>
      <c r="G302" s="24" t="str">
        <f>Source!DF129</f>
        <v/>
      </c>
      <c r="H302" s="21">
        <f>Source!AV129</f>
        <v>1.0469999999999999</v>
      </c>
      <c r="I302" s="33">
        <f>ROUND((ROUND((Source!AE129*Source!AV129*Source!I129),2)),2)</f>
        <v>572.29</v>
      </c>
      <c r="J302" s="21">
        <f>IF(Source!BS129&lt;&gt; 0, Source!BS129, 1)</f>
        <v>28.67</v>
      </c>
      <c r="K302" s="33">
        <f>Source!R129</f>
        <v>16407.55</v>
      </c>
      <c r="W302">
        <f>I302</f>
        <v>572.29</v>
      </c>
    </row>
    <row r="303" spans="1:28" ht="14.25" x14ac:dyDescent="0.2">
      <c r="A303" s="22"/>
      <c r="B303" s="22"/>
      <c r="C303" s="22" t="s">
        <v>580</v>
      </c>
      <c r="D303" s="23"/>
      <c r="E303" s="21"/>
      <c r="F303" s="25">
        <f>Source!AL129</f>
        <v>2.17</v>
      </c>
      <c r="G303" s="24" t="str">
        <f>Source!DD129</f>
        <v/>
      </c>
      <c r="H303" s="21">
        <f>Source!AW129</f>
        <v>1</v>
      </c>
      <c r="I303" s="25">
        <f>ROUND((ROUND((Source!AC129*Source!AW129*Source!I129),2)),2)</f>
        <v>8.68</v>
      </c>
      <c r="J303" s="21">
        <f>IF(Source!BC129&lt;&gt; 0, Source!BC129, 1)</f>
        <v>8.24</v>
      </c>
      <c r="K303" s="25">
        <f>Source!P129</f>
        <v>71.52</v>
      </c>
    </row>
    <row r="304" spans="1:28" ht="14.25" x14ac:dyDescent="0.2">
      <c r="A304" s="22"/>
      <c r="B304" s="22"/>
      <c r="C304" s="22" t="s">
        <v>571</v>
      </c>
      <c r="D304" s="23" t="s">
        <v>572</v>
      </c>
      <c r="E304" s="21">
        <f>Source!DN129</f>
        <v>114</v>
      </c>
      <c r="F304" s="25"/>
      <c r="G304" s="24"/>
      <c r="H304" s="21"/>
      <c r="I304" s="25">
        <f>SUM(Q299:Q303)</f>
        <v>386.15</v>
      </c>
      <c r="J304" s="21">
        <f>Source!BZ129</f>
        <v>79</v>
      </c>
      <c r="K304" s="25">
        <f>SUM(R299:R303)</f>
        <v>7672</v>
      </c>
    </row>
    <row r="305" spans="1:28" ht="14.25" x14ac:dyDescent="0.2">
      <c r="A305" s="22"/>
      <c r="B305" s="22"/>
      <c r="C305" s="22" t="s">
        <v>573</v>
      </c>
      <c r="D305" s="23" t="s">
        <v>572</v>
      </c>
      <c r="E305" s="21">
        <f>Source!DO129</f>
        <v>67</v>
      </c>
      <c r="F305" s="25"/>
      <c r="G305" s="24"/>
      <c r="H305" s="21"/>
      <c r="I305" s="25">
        <f>SUM(S299:S304)</f>
        <v>226.95</v>
      </c>
      <c r="J305" s="21">
        <f>Source!CA129</f>
        <v>41</v>
      </c>
      <c r="K305" s="25">
        <f>SUM(T299:T304)</f>
        <v>3981.67</v>
      </c>
    </row>
    <row r="306" spans="1:28" ht="14.25" x14ac:dyDescent="0.2">
      <c r="A306" s="22"/>
      <c r="B306" s="22"/>
      <c r="C306" s="22" t="s">
        <v>579</v>
      </c>
      <c r="D306" s="23" t="s">
        <v>572</v>
      </c>
      <c r="E306" s="21">
        <f>175</f>
        <v>175</v>
      </c>
      <c r="F306" s="25"/>
      <c r="G306" s="24"/>
      <c r="H306" s="21"/>
      <c r="I306" s="25">
        <f>SUM(U299:U305)</f>
        <v>1001.51</v>
      </c>
      <c r="J306" s="21">
        <f>160</f>
        <v>160</v>
      </c>
      <c r="K306" s="25">
        <f>SUM(V299:V305)</f>
        <v>26252.080000000002</v>
      </c>
    </row>
    <row r="307" spans="1:28" ht="14.25" x14ac:dyDescent="0.2">
      <c r="A307" s="27"/>
      <c r="B307" s="27"/>
      <c r="C307" s="27" t="s">
        <v>574</v>
      </c>
      <c r="D307" s="28" t="s">
        <v>575</v>
      </c>
      <c r="E307" s="29">
        <f>Source!AQ129</f>
        <v>6.56</v>
      </c>
      <c r="F307" s="30"/>
      <c r="G307" s="31" t="str">
        <f>Source!DI129</f>
        <v/>
      </c>
      <c r="H307" s="29">
        <f>Source!AV129</f>
        <v>1.0469999999999999</v>
      </c>
      <c r="I307" s="30">
        <f>Source!U129</f>
        <v>27.473279999999995</v>
      </c>
      <c r="J307" s="29"/>
      <c r="K307" s="30"/>
      <c r="AB307" s="26">
        <f>I307</f>
        <v>27.473279999999995</v>
      </c>
    </row>
    <row r="308" spans="1:28" ht="15" x14ac:dyDescent="0.25">
      <c r="A308" s="32"/>
      <c r="B308" s="32"/>
      <c r="C308" s="56" t="s">
        <v>576</v>
      </c>
      <c r="D308" s="32"/>
      <c r="E308" s="32"/>
      <c r="F308" s="32"/>
      <c r="G308" s="32"/>
      <c r="H308" s="42">
        <f>I300+I301+I303+I304+I305+I306</f>
        <v>4616.67</v>
      </c>
      <c r="I308" s="42"/>
      <c r="J308" s="42">
        <f>K300+K301+K303+K304+K305+K306</f>
        <v>79677.19</v>
      </c>
      <c r="K308" s="42"/>
      <c r="O308" s="26">
        <f>I300+I301+I303+I304+I305+I306</f>
        <v>4616.67</v>
      </c>
      <c r="P308" s="26">
        <f>K300+K301+K303+K304+K305+K306</f>
        <v>79677.19</v>
      </c>
      <c r="X308">
        <f>IF(Source!BI129&lt;=1,I300+I301+I303+I304+I305+I306-0, 0)</f>
        <v>0</v>
      </c>
      <c r="Y308">
        <f>IF(Source!BI129=2,I300+I301+I303+I304+I305+I306-0, 0)</f>
        <v>4616.67</v>
      </c>
      <c r="Z308">
        <f>IF(Source!BI129=3,I300+I301+I303+I304+I305+I306-0, 0)</f>
        <v>0</v>
      </c>
      <c r="AA308">
        <f>IF(Source!BI129=4,I300+I301+I303+I304+I305+I306,0)</f>
        <v>0</v>
      </c>
    </row>
    <row r="310" spans="1:28" ht="42.75" x14ac:dyDescent="0.2">
      <c r="A310" s="22">
        <v>27</v>
      </c>
      <c r="B310" s="22" t="str">
        <f>Source!F130</f>
        <v>4.8-172-1</v>
      </c>
      <c r="C310" s="22" t="s">
        <v>184</v>
      </c>
      <c r="D310" s="23" t="str">
        <f>Source!H130</f>
        <v>100 м</v>
      </c>
      <c r="E310" s="21">
        <f>Source!I130</f>
        <v>0.65</v>
      </c>
      <c r="F310" s="25"/>
      <c r="G310" s="24"/>
      <c r="H310" s="21"/>
      <c r="I310" s="25"/>
      <c r="J310" s="21"/>
      <c r="K310" s="25"/>
      <c r="Q310">
        <f>ROUND((Source!DN130/100)*ROUND((ROUND((Source!AF130*Source!AV130*Source!I130),2)),2), 2)</f>
        <v>198.02</v>
      </c>
      <c r="R310">
        <f>Source!X130</f>
        <v>3934.18</v>
      </c>
      <c r="S310">
        <f>ROUND((Source!DO130/100)*ROUND((ROUND((Source!AF130*Source!AV130*Source!I130),2)),2), 2)</f>
        <v>116.38</v>
      </c>
      <c r="T310">
        <f>Source!Y130</f>
        <v>2041.79</v>
      </c>
      <c r="U310">
        <f>ROUND((175/100)*ROUND((ROUND((Source!AE130*Source!AV130*Source!I130),2)),2), 2)</f>
        <v>10.24</v>
      </c>
      <c r="V310">
        <f>ROUND((160/100)*ROUND(ROUND((ROUND((Source!AE130*Source!AV130*Source!I130),2)*Source!BS130),2), 2), 2)</f>
        <v>268.35000000000002</v>
      </c>
    </row>
    <row r="311" spans="1:28" ht="14.25" x14ac:dyDescent="0.2">
      <c r="A311" s="22"/>
      <c r="B311" s="22"/>
      <c r="C311" s="22" t="s">
        <v>570</v>
      </c>
      <c r="D311" s="23"/>
      <c r="E311" s="21"/>
      <c r="F311" s="25">
        <f>Source!AO130</f>
        <v>255.23</v>
      </c>
      <c r="G311" s="24" t="str">
        <f>Source!DG130</f>
        <v/>
      </c>
      <c r="H311" s="21">
        <f>Source!AV130</f>
        <v>1.0469999999999999</v>
      </c>
      <c r="I311" s="25">
        <f>ROUND((ROUND((Source!AF130*Source!AV130*Source!I130),2)),2)</f>
        <v>173.7</v>
      </c>
      <c r="J311" s="21">
        <f>IF(Source!BA130&lt;&gt; 0, Source!BA130, 1)</f>
        <v>28.67</v>
      </c>
      <c r="K311" s="25">
        <f>Source!S130</f>
        <v>4979.9799999999996</v>
      </c>
      <c r="W311">
        <f>I311</f>
        <v>173.7</v>
      </c>
    </row>
    <row r="312" spans="1:28" ht="14.25" x14ac:dyDescent="0.2">
      <c r="A312" s="22"/>
      <c r="B312" s="22"/>
      <c r="C312" s="22" t="s">
        <v>577</v>
      </c>
      <c r="D312" s="23"/>
      <c r="E312" s="21"/>
      <c r="F312" s="25">
        <f>Source!AM130</f>
        <v>116.22</v>
      </c>
      <c r="G312" s="24" t="str">
        <f>Source!DE130</f>
        <v/>
      </c>
      <c r="H312" s="21">
        <f>Source!AV130</f>
        <v>1.0469999999999999</v>
      </c>
      <c r="I312" s="25">
        <f>(ROUND((ROUND(((Source!ET130)*Source!AV130*Source!I130),2)),2)+ROUND((ROUND(((Source!AE130-(Source!EU130))*Source!AV130*Source!I130),2)),2))</f>
        <v>79.09</v>
      </c>
      <c r="J312" s="21">
        <f>IF(Source!BB130&lt;&gt; 0, Source!BB130, 1)</f>
        <v>9.0500000000000007</v>
      </c>
      <c r="K312" s="25">
        <f>Source!Q130</f>
        <v>715.76</v>
      </c>
    </row>
    <row r="313" spans="1:28" ht="14.25" x14ac:dyDescent="0.2">
      <c r="A313" s="22"/>
      <c r="B313" s="22"/>
      <c r="C313" s="22" t="s">
        <v>578</v>
      </c>
      <c r="D313" s="23"/>
      <c r="E313" s="21"/>
      <c r="F313" s="25">
        <f>Source!AN130</f>
        <v>8.59</v>
      </c>
      <c r="G313" s="24" t="str">
        <f>Source!DF130</f>
        <v/>
      </c>
      <c r="H313" s="21">
        <f>Source!AV130</f>
        <v>1.0469999999999999</v>
      </c>
      <c r="I313" s="33">
        <f>ROUND((ROUND((Source!AE130*Source!AV130*Source!I130),2)),2)</f>
        <v>5.85</v>
      </c>
      <c r="J313" s="21">
        <f>IF(Source!BS130&lt;&gt; 0, Source!BS130, 1)</f>
        <v>28.67</v>
      </c>
      <c r="K313" s="33">
        <f>Source!R130</f>
        <v>167.72</v>
      </c>
      <c r="W313">
        <f>I313</f>
        <v>5.85</v>
      </c>
    </row>
    <row r="314" spans="1:28" ht="14.25" x14ac:dyDescent="0.2">
      <c r="A314" s="22"/>
      <c r="B314" s="22"/>
      <c r="C314" s="22" t="s">
        <v>580</v>
      </c>
      <c r="D314" s="23"/>
      <c r="E314" s="21"/>
      <c r="F314" s="25">
        <f>Source!AL130</f>
        <v>119</v>
      </c>
      <c r="G314" s="24" t="str">
        <f>Source!DD130</f>
        <v/>
      </c>
      <c r="H314" s="21">
        <f>Source!AW130</f>
        <v>1</v>
      </c>
      <c r="I314" s="25">
        <f>ROUND((ROUND((Source!AC130*Source!AW130*Source!I130),2)),2)</f>
        <v>77.349999999999994</v>
      </c>
      <c r="J314" s="21">
        <f>IF(Source!BC130&lt;&gt; 0, Source!BC130, 1)</f>
        <v>8.24</v>
      </c>
      <c r="K314" s="25">
        <f>Source!P130</f>
        <v>637.36</v>
      </c>
    </row>
    <row r="315" spans="1:28" ht="14.25" x14ac:dyDescent="0.2">
      <c r="A315" s="22"/>
      <c r="B315" s="22"/>
      <c r="C315" s="22" t="s">
        <v>571</v>
      </c>
      <c r="D315" s="23" t="s">
        <v>572</v>
      </c>
      <c r="E315" s="21">
        <f>Source!DN130</f>
        <v>114</v>
      </c>
      <c r="F315" s="25"/>
      <c r="G315" s="24"/>
      <c r="H315" s="21"/>
      <c r="I315" s="25">
        <f>SUM(Q310:Q314)</f>
        <v>198.02</v>
      </c>
      <c r="J315" s="21">
        <f>Source!BZ130</f>
        <v>79</v>
      </c>
      <c r="K315" s="25">
        <f>SUM(R310:R314)</f>
        <v>3934.18</v>
      </c>
    </row>
    <row r="316" spans="1:28" ht="14.25" x14ac:dyDescent="0.2">
      <c r="A316" s="22"/>
      <c r="B316" s="22"/>
      <c r="C316" s="22" t="s">
        <v>573</v>
      </c>
      <c r="D316" s="23" t="s">
        <v>572</v>
      </c>
      <c r="E316" s="21">
        <f>Source!DO130</f>
        <v>67</v>
      </c>
      <c r="F316" s="25"/>
      <c r="G316" s="24"/>
      <c r="H316" s="21"/>
      <c r="I316" s="25">
        <f>SUM(S310:S315)</f>
        <v>116.38</v>
      </c>
      <c r="J316" s="21">
        <f>Source!CA130</f>
        <v>41</v>
      </c>
      <c r="K316" s="25">
        <f>SUM(T310:T315)</f>
        <v>2041.79</v>
      </c>
    </row>
    <row r="317" spans="1:28" ht="14.25" x14ac:dyDescent="0.2">
      <c r="A317" s="22"/>
      <c r="B317" s="22"/>
      <c r="C317" s="22" t="s">
        <v>579</v>
      </c>
      <c r="D317" s="23" t="s">
        <v>572</v>
      </c>
      <c r="E317" s="21">
        <f>175</f>
        <v>175</v>
      </c>
      <c r="F317" s="25"/>
      <c r="G317" s="24"/>
      <c r="H317" s="21"/>
      <c r="I317" s="25">
        <f>SUM(U310:U316)</f>
        <v>10.24</v>
      </c>
      <c r="J317" s="21">
        <f>160</f>
        <v>160</v>
      </c>
      <c r="K317" s="25">
        <f>SUM(V310:V316)</f>
        <v>268.35000000000002</v>
      </c>
    </row>
    <row r="318" spans="1:28" ht="14.25" x14ac:dyDescent="0.2">
      <c r="A318" s="27"/>
      <c r="B318" s="27"/>
      <c r="C318" s="27" t="s">
        <v>574</v>
      </c>
      <c r="D318" s="28" t="s">
        <v>575</v>
      </c>
      <c r="E318" s="29">
        <f>Source!AQ130</f>
        <v>20.7</v>
      </c>
      <c r="F318" s="30"/>
      <c r="G318" s="31" t="str">
        <f>Source!DI130</f>
        <v/>
      </c>
      <c r="H318" s="29">
        <f>Source!AV130</f>
        <v>1.0469999999999999</v>
      </c>
      <c r="I318" s="30">
        <f>Source!U130</f>
        <v>14.087384999999999</v>
      </c>
      <c r="J318" s="29"/>
      <c r="K318" s="30"/>
      <c r="AB318" s="26">
        <f>I318</f>
        <v>14.087384999999999</v>
      </c>
    </row>
    <row r="319" spans="1:28" ht="15" x14ac:dyDescent="0.25">
      <c r="A319" s="32"/>
      <c r="B319" s="32"/>
      <c r="C319" s="56" t="s">
        <v>576</v>
      </c>
      <c r="D319" s="32"/>
      <c r="E319" s="32"/>
      <c r="F319" s="32"/>
      <c r="G319" s="32"/>
      <c r="H319" s="42">
        <f>I311+I312+I314+I315+I316+I317</f>
        <v>654.78</v>
      </c>
      <c r="I319" s="42"/>
      <c r="J319" s="42">
        <f>K311+K312+K314+K315+K316+K317</f>
        <v>12577.42</v>
      </c>
      <c r="K319" s="42"/>
      <c r="O319" s="26">
        <f>I311+I312+I314+I315+I316+I317</f>
        <v>654.78</v>
      </c>
      <c r="P319" s="26">
        <f>K311+K312+K314+K315+K316+K317</f>
        <v>12577.42</v>
      </c>
      <c r="X319">
        <f>IF(Source!BI130&lt;=1,I311+I312+I314+I315+I316+I317-0, 0)</f>
        <v>0</v>
      </c>
      <c r="Y319">
        <f>IF(Source!BI130=2,I311+I312+I314+I315+I316+I317-0, 0)</f>
        <v>654.78</v>
      </c>
      <c r="Z319">
        <f>IF(Source!BI130=3,I311+I312+I314+I315+I316+I317-0, 0)</f>
        <v>0</v>
      </c>
      <c r="AA319">
        <f>IF(Source!BI130=4,I311+I312+I314+I315+I316+I317,0)</f>
        <v>0</v>
      </c>
    </row>
    <row r="321" spans="1:28" ht="57" x14ac:dyDescent="0.2">
      <c r="A321" s="22">
        <v>28</v>
      </c>
      <c r="B321" s="22" t="str">
        <f>Source!F131</f>
        <v>4.8-175-1</v>
      </c>
      <c r="C321" s="22" t="s">
        <v>225</v>
      </c>
      <c r="D321" s="23" t="str">
        <f>Source!H131</f>
        <v>100 м</v>
      </c>
      <c r="E321" s="21">
        <f>Source!I131</f>
        <v>0.28000000000000003</v>
      </c>
      <c r="F321" s="25"/>
      <c r="G321" s="24"/>
      <c r="H321" s="21"/>
      <c r="I321" s="25"/>
      <c r="J321" s="21"/>
      <c r="K321" s="25"/>
      <c r="Q321">
        <f>ROUND((Source!DN131/100)*ROUND((ROUND((Source!AF131*Source!AV131*Source!I131),2)),2), 2)</f>
        <v>21.23</v>
      </c>
      <c r="R321">
        <f>Source!X131</f>
        <v>421.73</v>
      </c>
      <c r="S321">
        <f>ROUND((Source!DO131/100)*ROUND((ROUND((Source!AF131*Source!AV131*Source!I131),2)),2), 2)</f>
        <v>12.48</v>
      </c>
      <c r="T321">
        <f>Source!Y131</f>
        <v>218.87</v>
      </c>
      <c r="U321">
        <f>ROUND((175/100)*ROUND((ROUND((Source!AE131*Source!AV131*Source!I131),2)),2), 2)</f>
        <v>0.11</v>
      </c>
      <c r="V321">
        <f>ROUND((160/100)*ROUND(ROUND((ROUND((Source!AE131*Source!AV131*Source!I131),2)*Source!BS131),2), 2), 2)</f>
        <v>2.75</v>
      </c>
    </row>
    <row r="322" spans="1:28" ht="14.25" x14ac:dyDescent="0.2">
      <c r="A322" s="22"/>
      <c r="B322" s="22"/>
      <c r="C322" s="22" t="s">
        <v>570</v>
      </c>
      <c r="D322" s="23"/>
      <c r="E322" s="21"/>
      <c r="F322" s="25">
        <f>Source!AO131</f>
        <v>63.5</v>
      </c>
      <c r="G322" s="24" t="str">
        <f>Source!DG131</f>
        <v/>
      </c>
      <c r="H322" s="21">
        <f>Source!AV131</f>
        <v>1.0469999999999999</v>
      </c>
      <c r="I322" s="25">
        <f>ROUND((ROUND((Source!AF131*Source!AV131*Source!I131),2)),2)</f>
        <v>18.62</v>
      </c>
      <c r="J322" s="21">
        <f>IF(Source!BA131&lt;&gt; 0, Source!BA131, 1)</f>
        <v>28.67</v>
      </c>
      <c r="K322" s="25">
        <f>Source!S131</f>
        <v>533.84</v>
      </c>
      <c r="W322">
        <f>I322</f>
        <v>18.62</v>
      </c>
    </row>
    <row r="323" spans="1:28" ht="14.25" x14ac:dyDescent="0.2">
      <c r="A323" s="22"/>
      <c r="B323" s="22"/>
      <c r="C323" s="22" t="s">
        <v>577</v>
      </c>
      <c r="D323" s="23"/>
      <c r="E323" s="21"/>
      <c r="F323" s="25">
        <f>Source!AM131</f>
        <v>0.85</v>
      </c>
      <c r="G323" s="24" t="str">
        <f>Source!DE131</f>
        <v/>
      </c>
      <c r="H323" s="21">
        <f>Source!AV131</f>
        <v>1.0469999999999999</v>
      </c>
      <c r="I323" s="25">
        <f>(ROUND((ROUND(((Source!ET131)*Source!AV131*Source!I131),2)),2)+ROUND((ROUND(((Source!AE131-(Source!EU131))*Source!AV131*Source!I131),2)),2))</f>
        <v>0.25</v>
      </c>
      <c r="J323" s="21">
        <f>IF(Source!BB131&lt;&gt; 0, Source!BB131, 1)</f>
        <v>12.47</v>
      </c>
      <c r="K323" s="25">
        <f>Source!Q131</f>
        <v>3.12</v>
      </c>
    </row>
    <row r="324" spans="1:28" ht="14.25" x14ac:dyDescent="0.2">
      <c r="A324" s="22"/>
      <c r="B324" s="22"/>
      <c r="C324" s="22" t="s">
        <v>578</v>
      </c>
      <c r="D324" s="23"/>
      <c r="E324" s="21"/>
      <c r="F324" s="25">
        <f>Source!AN131</f>
        <v>0.2</v>
      </c>
      <c r="G324" s="24" t="str">
        <f>Source!DF131</f>
        <v/>
      </c>
      <c r="H324" s="21">
        <f>Source!AV131</f>
        <v>1.0469999999999999</v>
      </c>
      <c r="I324" s="33">
        <f>ROUND((ROUND((Source!AE131*Source!AV131*Source!I131),2)),2)</f>
        <v>0.06</v>
      </c>
      <c r="J324" s="21">
        <f>IF(Source!BS131&lt;&gt; 0, Source!BS131, 1)</f>
        <v>28.67</v>
      </c>
      <c r="K324" s="33">
        <f>Source!R131</f>
        <v>1.72</v>
      </c>
      <c r="W324">
        <f>I324</f>
        <v>0.06</v>
      </c>
    </row>
    <row r="325" spans="1:28" ht="14.25" x14ac:dyDescent="0.2">
      <c r="A325" s="22"/>
      <c r="B325" s="22"/>
      <c r="C325" s="22" t="s">
        <v>580</v>
      </c>
      <c r="D325" s="23"/>
      <c r="E325" s="21"/>
      <c r="F325" s="25">
        <f>Source!AL131</f>
        <v>6.37</v>
      </c>
      <c r="G325" s="24" t="str">
        <f>Source!DD131</f>
        <v/>
      </c>
      <c r="H325" s="21">
        <f>Source!AW131</f>
        <v>1</v>
      </c>
      <c r="I325" s="25">
        <f>ROUND((ROUND((Source!AC131*Source!AW131*Source!I131),2)),2)</f>
        <v>1.78</v>
      </c>
      <c r="J325" s="21">
        <f>IF(Source!BC131&lt;&gt; 0, Source!BC131, 1)</f>
        <v>8.24</v>
      </c>
      <c r="K325" s="25">
        <f>Source!P131</f>
        <v>14.67</v>
      </c>
    </row>
    <row r="326" spans="1:28" ht="14.25" x14ac:dyDescent="0.2">
      <c r="A326" s="22"/>
      <c r="B326" s="22"/>
      <c r="C326" s="22" t="s">
        <v>571</v>
      </c>
      <c r="D326" s="23" t="s">
        <v>572</v>
      </c>
      <c r="E326" s="21">
        <f>Source!DN131</f>
        <v>114</v>
      </c>
      <c r="F326" s="25"/>
      <c r="G326" s="24"/>
      <c r="H326" s="21"/>
      <c r="I326" s="25">
        <f>SUM(Q321:Q325)</f>
        <v>21.23</v>
      </c>
      <c r="J326" s="21">
        <f>Source!BZ131</f>
        <v>79</v>
      </c>
      <c r="K326" s="25">
        <f>SUM(R321:R325)</f>
        <v>421.73</v>
      </c>
    </row>
    <row r="327" spans="1:28" ht="14.25" x14ac:dyDescent="0.2">
      <c r="A327" s="22"/>
      <c r="B327" s="22"/>
      <c r="C327" s="22" t="s">
        <v>573</v>
      </c>
      <c r="D327" s="23" t="s">
        <v>572</v>
      </c>
      <c r="E327" s="21">
        <f>Source!DO131</f>
        <v>67</v>
      </c>
      <c r="F327" s="25"/>
      <c r="G327" s="24"/>
      <c r="H327" s="21"/>
      <c r="I327" s="25">
        <f>SUM(S321:S326)</f>
        <v>12.48</v>
      </c>
      <c r="J327" s="21">
        <f>Source!CA131</f>
        <v>41</v>
      </c>
      <c r="K327" s="25">
        <f>SUM(T321:T326)</f>
        <v>218.87</v>
      </c>
    </row>
    <row r="328" spans="1:28" ht="14.25" x14ac:dyDescent="0.2">
      <c r="A328" s="22"/>
      <c r="B328" s="22"/>
      <c r="C328" s="22" t="s">
        <v>579</v>
      </c>
      <c r="D328" s="23" t="s">
        <v>572</v>
      </c>
      <c r="E328" s="21">
        <f>175</f>
        <v>175</v>
      </c>
      <c r="F328" s="25"/>
      <c r="G328" s="24"/>
      <c r="H328" s="21"/>
      <c r="I328" s="25">
        <f>SUM(U321:U327)</f>
        <v>0.11</v>
      </c>
      <c r="J328" s="21">
        <f>160</f>
        <v>160</v>
      </c>
      <c r="K328" s="25">
        <f>SUM(V321:V327)</f>
        <v>2.75</v>
      </c>
    </row>
    <row r="329" spans="1:28" ht="14.25" x14ac:dyDescent="0.2">
      <c r="A329" s="27"/>
      <c r="B329" s="27"/>
      <c r="C329" s="27" t="s">
        <v>574</v>
      </c>
      <c r="D329" s="28" t="s">
        <v>575</v>
      </c>
      <c r="E329" s="29">
        <f>Source!AQ131</f>
        <v>5.15</v>
      </c>
      <c r="F329" s="30"/>
      <c r="G329" s="31" t="str">
        <f>Source!DI131</f>
        <v/>
      </c>
      <c r="H329" s="29">
        <f>Source!AV131</f>
        <v>1.0469999999999999</v>
      </c>
      <c r="I329" s="30">
        <f>Source!U131</f>
        <v>1.5097740000000002</v>
      </c>
      <c r="J329" s="29"/>
      <c r="K329" s="30"/>
      <c r="AB329" s="26">
        <f>I329</f>
        <v>1.5097740000000002</v>
      </c>
    </row>
    <row r="330" spans="1:28" ht="15" x14ac:dyDescent="0.25">
      <c r="A330" s="32"/>
      <c r="B330" s="32"/>
      <c r="C330" s="56" t="s">
        <v>576</v>
      </c>
      <c r="D330" s="32"/>
      <c r="E330" s="32"/>
      <c r="F330" s="32"/>
      <c r="G330" s="32"/>
      <c r="H330" s="42">
        <f>I322+I323+I325+I326+I327+I328</f>
        <v>54.47</v>
      </c>
      <c r="I330" s="42"/>
      <c r="J330" s="42">
        <f>K322+K323+K325+K326+K327+K328</f>
        <v>1194.98</v>
      </c>
      <c r="K330" s="42"/>
      <c r="O330" s="26">
        <f>I322+I323+I325+I326+I327+I328</f>
        <v>54.47</v>
      </c>
      <c r="P330" s="26">
        <f>K322+K323+K325+K326+K327+K328</f>
        <v>1194.98</v>
      </c>
      <c r="X330">
        <f>IF(Source!BI131&lt;=1,I322+I323+I325+I326+I327+I328-0, 0)</f>
        <v>0</v>
      </c>
      <c r="Y330">
        <f>IF(Source!BI131=2,I322+I323+I325+I326+I327+I328-0, 0)</f>
        <v>54.47</v>
      </c>
      <c r="Z330">
        <f>IF(Source!BI131=3,I322+I323+I325+I326+I327+I328-0, 0)</f>
        <v>0</v>
      </c>
      <c r="AA330">
        <f>IF(Source!BI131=4,I322+I323+I325+I326+I327+I328,0)</f>
        <v>0</v>
      </c>
    </row>
    <row r="332" spans="1:28" ht="57" x14ac:dyDescent="0.2">
      <c r="A332" s="22">
        <v>29</v>
      </c>
      <c r="B332" s="22" t="str">
        <f>Source!F132</f>
        <v>4.8-175-2</v>
      </c>
      <c r="C332" s="22" t="s">
        <v>229</v>
      </c>
      <c r="D332" s="23" t="str">
        <f>Source!H132</f>
        <v>100 м</v>
      </c>
      <c r="E332" s="21">
        <f>Source!I132</f>
        <v>0.15</v>
      </c>
      <c r="F332" s="25"/>
      <c r="G332" s="24"/>
      <c r="H332" s="21"/>
      <c r="I332" s="25"/>
      <c r="J332" s="21"/>
      <c r="K332" s="25"/>
      <c r="Q332">
        <f>ROUND((Source!DN132/100)*ROUND((ROUND((Source!AF132*Source!AV132*Source!I132),2)),2), 2)</f>
        <v>13.65</v>
      </c>
      <c r="R332">
        <f>Source!X132</f>
        <v>271.11</v>
      </c>
      <c r="S332">
        <f>ROUND((Source!DO132/100)*ROUND((ROUND((Source!AF132*Source!AV132*Source!I132),2)),2), 2)</f>
        <v>8.02</v>
      </c>
      <c r="T332">
        <f>Source!Y132</f>
        <v>140.69999999999999</v>
      </c>
      <c r="U332">
        <f>ROUND((175/100)*ROUND((ROUND((Source!AE132*Source!AV132*Source!I132),2)),2), 2)</f>
        <v>0.11</v>
      </c>
      <c r="V332">
        <f>ROUND((160/100)*ROUND(ROUND((ROUND((Source!AE132*Source!AV132*Source!I132),2)*Source!BS132),2), 2), 2)</f>
        <v>2.75</v>
      </c>
    </row>
    <row r="333" spans="1:28" ht="14.25" x14ac:dyDescent="0.2">
      <c r="A333" s="22"/>
      <c r="B333" s="22"/>
      <c r="C333" s="22" t="s">
        <v>570</v>
      </c>
      <c r="D333" s="23"/>
      <c r="E333" s="21"/>
      <c r="F333" s="25">
        <f>Source!AO132</f>
        <v>76.2</v>
      </c>
      <c r="G333" s="24" t="str">
        <f>Source!DG132</f>
        <v/>
      </c>
      <c r="H333" s="21">
        <f>Source!AV132</f>
        <v>1.0469999999999999</v>
      </c>
      <c r="I333" s="25">
        <f>ROUND((ROUND((Source!AF132*Source!AV132*Source!I132),2)),2)</f>
        <v>11.97</v>
      </c>
      <c r="J333" s="21">
        <f>IF(Source!BA132&lt;&gt; 0, Source!BA132, 1)</f>
        <v>28.67</v>
      </c>
      <c r="K333" s="25">
        <f>Source!S132</f>
        <v>343.18</v>
      </c>
      <c r="W333">
        <f>I333</f>
        <v>11.97</v>
      </c>
    </row>
    <row r="334" spans="1:28" ht="14.25" x14ac:dyDescent="0.2">
      <c r="A334" s="22"/>
      <c r="B334" s="22"/>
      <c r="C334" s="22" t="s">
        <v>577</v>
      </c>
      <c r="D334" s="23"/>
      <c r="E334" s="21"/>
      <c r="F334" s="25">
        <f>Source!AM132</f>
        <v>1.69</v>
      </c>
      <c r="G334" s="24" t="str">
        <f>Source!DE132</f>
        <v/>
      </c>
      <c r="H334" s="21">
        <f>Source!AV132</f>
        <v>1.0469999999999999</v>
      </c>
      <c r="I334" s="25">
        <f>(ROUND((ROUND(((Source!ET132)*Source!AV132*Source!I132),2)),2)+ROUND((ROUND(((Source!AE132-(Source!EU132))*Source!AV132*Source!I132),2)),2))</f>
        <v>0.27</v>
      </c>
      <c r="J334" s="21">
        <f>IF(Source!BB132&lt;&gt; 0, Source!BB132, 1)</f>
        <v>12.37</v>
      </c>
      <c r="K334" s="25">
        <f>Source!Q132</f>
        <v>3.34</v>
      </c>
    </row>
    <row r="335" spans="1:28" ht="14.25" x14ac:dyDescent="0.2">
      <c r="A335" s="22"/>
      <c r="B335" s="22"/>
      <c r="C335" s="22" t="s">
        <v>578</v>
      </c>
      <c r="D335" s="23"/>
      <c r="E335" s="21"/>
      <c r="F335" s="25">
        <f>Source!AN132</f>
        <v>0.39</v>
      </c>
      <c r="G335" s="24" t="str">
        <f>Source!DF132</f>
        <v/>
      </c>
      <c r="H335" s="21">
        <f>Source!AV132</f>
        <v>1.0469999999999999</v>
      </c>
      <c r="I335" s="33">
        <f>ROUND((ROUND((Source!AE132*Source!AV132*Source!I132),2)),2)</f>
        <v>0.06</v>
      </c>
      <c r="J335" s="21">
        <f>IF(Source!BS132&lt;&gt; 0, Source!BS132, 1)</f>
        <v>28.67</v>
      </c>
      <c r="K335" s="33">
        <f>Source!R132</f>
        <v>1.72</v>
      </c>
      <c r="W335">
        <f>I335</f>
        <v>0.06</v>
      </c>
    </row>
    <row r="336" spans="1:28" ht="14.25" x14ac:dyDescent="0.2">
      <c r="A336" s="22"/>
      <c r="B336" s="22"/>
      <c r="C336" s="22" t="s">
        <v>580</v>
      </c>
      <c r="D336" s="23"/>
      <c r="E336" s="21"/>
      <c r="F336" s="25">
        <f>Source!AL132</f>
        <v>9.94</v>
      </c>
      <c r="G336" s="24" t="str">
        <f>Source!DD132</f>
        <v/>
      </c>
      <c r="H336" s="21">
        <f>Source!AW132</f>
        <v>1</v>
      </c>
      <c r="I336" s="25">
        <f>ROUND((ROUND((Source!AC132*Source!AW132*Source!I132),2)),2)</f>
        <v>1.49</v>
      </c>
      <c r="J336" s="21">
        <f>IF(Source!BC132&lt;&gt; 0, Source!BC132, 1)</f>
        <v>8.24</v>
      </c>
      <c r="K336" s="25">
        <f>Source!P132</f>
        <v>12.28</v>
      </c>
    </row>
    <row r="337" spans="1:28" ht="14.25" x14ac:dyDescent="0.2">
      <c r="A337" s="22"/>
      <c r="B337" s="22"/>
      <c r="C337" s="22" t="s">
        <v>571</v>
      </c>
      <c r="D337" s="23" t="s">
        <v>572</v>
      </c>
      <c r="E337" s="21">
        <f>Source!DN132</f>
        <v>114</v>
      </c>
      <c r="F337" s="25"/>
      <c r="G337" s="24"/>
      <c r="H337" s="21"/>
      <c r="I337" s="25">
        <f>SUM(Q332:Q336)</f>
        <v>13.65</v>
      </c>
      <c r="J337" s="21">
        <f>Source!BZ132</f>
        <v>79</v>
      </c>
      <c r="K337" s="25">
        <f>SUM(R332:R336)</f>
        <v>271.11</v>
      </c>
    </row>
    <row r="338" spans="1:28" ht="14.25" x14ac:dyDescent="0.2">
      <c r="A338" s="22"/>
      <c r="B338" s="22"/>
      <c r="C338" s="22" t="s">
        <v>573</v>
      </c>
      <c r="D338" s="23" t="s">
        <v>572</v>
      </c>
      <c r="E338" s="21">
        <f>Source!DO132</f>
        <v>67</v>
      </c>
      <c r="F338" s="25"/>
      <c r="G338" s="24"/>
      <c r="H338" s="21"/>
      <c r="I338" s="25">
        <f>SUM(S332:S337)</f>
        <v>8.02</v>
      </c>
      <c r="J338" s="21">
        <f>Source!CA132</f>
        <v>41</v>
      </c>
      <c r="K338" s="25">
        <f>SUM(T332:T337)</f>
        <v>140.69999999999999</v>
      </c>
    </row>
    <row r="339" spans="1:28" ht="14.25" x14ac:dyDescent="0.2">
      <c r="A339" s="22"/>
      <c r="B339" s="22"/>
      <c r="C339" s="22" t="s">
        <v>579</v>
      </c>
      <c r="D339" s="23" t="s">
        <v>572</v>
      </c>
      <c r="E339" s="21">
        <f>175</f>
        <v>175</v>
      </c>
      <c r="F339" s="25"/>
      <c r="G339" s="24"/>
      <c r="H339" s="21"/>
      <c r="I339" s="25">
        <f>SUM(U332:U338)</f>
        <v>0.11</v>
      </c>
      <c r="J339" s="21">
        <f>160</f>
        <v>160</v>
      </c>
      <c r="K339" s="25">
        <f>SUM(V332:V338)</f>
        <v>2.75</v>
      </c>
    </row>
    <row r="340" spans="1:28" ht="14.25" x14ac:dyDescent="0.2">
      <c r="A340" s="27"/>
      <c r="B340" s="27"/>
      <c r="C340" s="27" t="s">
        <v>574</v>
      </c>
      <c r="D340" s="28" t="s">
        <v>575</v>
      </c>
      <c r="E340" s="29">
        <f>Source!AQ132</f>
        <v>6.18</v>
      </c>
      <c r="F340" s="30"/>
      <c r="G340" s="31" t="str">
        <f>Source!DI132</f>
        <v/>
      </c>
      <c r="H340" s="29">
        <f>Source!AV132</f>
        <v>1.0469999999999999</v>
      </c>
      <c r="I340" s="30">
        <f>Source!U132</f>
        <v>0.97056899999999979</v>
      </c>
      <c r="J340" s="29"/>
      <c r="K340" s="30"/>
      <c r="AB340" s="26">
        <f>I340</f>
        <v>0.97056899999999979</v>
      </c>
    </row>
    <row r="341" spans="1:28" ht="15" x14ac:dyDescent="0.25">
      <c r="A341" s="32"/>
      <c r="B341" s="32"/>
      <c r="C341" s="56" t="s">
        <v>576</v>
      </c>
      <c r="D341" s="32"/>
      <c r="E341" s="32"/>
      <c r="F341" s="32"/>
      <c r="G341" s="32"/>
      <c r="H341" s="42">
        <f>I333+I334+I336+I337+I338+I339</f>
        <v>35.510000000000005</v>
      </c>
      <c r="I341" s="42"/>
      <c r="J341" s="42">
        <f>K333+K334+K336+K337+K338+K339</f>
        <v>773.3599999999999</v>
      </c>
      <c r="K341" s="42"/>
      <c r="O341" s="26">
        <f>I333+I334+I336+I337+I338+I339</f>
        <v>35.510000000000005</v>
      </c>
      <c r="P341" s="26">
        <f>K333+K334+K336+K337+K338+K339</f>
        <v>773.3599999999999</v>
      </c>
      <c r="X341">
        <f>IF(Source!BI132&lt;=1,I333+I334+I336+I337+I338+I339-0, 0)</f>
        <v>0</v>
      </c>
      <c r="Y341">
        <f>IF(Source!BI132=2,I333+I334+I336+I337+I338+I339-0, 0)</f>
        <v>35.510000000000005</v>
      </c>
      <c r="Z341">
        <f>IF(Source!BI132=3,I333+I334+I336+I337+I338+I339-0, 0)</f>
        <v>0</v>
      </c>
      <c r="AA341">
        <f>IF(Source!BI132=4,I333+I334+I336+I337+I338+I339,0)</f>
        <v>0</v>
      </c>
    </row>
    <row r="343" spans="1:28" ht="57" x14ac:dyDescent="0.2">
      <c r="A343" s="22">
        <v>30</v>
      </c>
      <c r="B343" s="22" t="str">
        <f>Source!F133</f>
        <v>4.8-175-3</v>
      </c>
      <c r="C343" s="22" t="s">
        <v>233</v>
      </c>
      <c r="D343" s="23" t="str">
        <f>Source!H133</f>
        <v>100 м</v>
      </c>
      <c r="E343" s="21">
        <f>Source!I133</f>
        <v>0.4</v>
      </c>
      <c r="F343" s="25"/>
      <c r="G343" s="24"/>
      <c r="H343" s="21"/>
      <c r="I343" s="25"/>
      <c r="J343" s="21"/>
      <c r="K343" s="25"/>
      <c r="Q343">
        <f>ROUND((Source!DN133/100)*ROUND((ROUND((Source!AF133*Source!AV133*Source!I133),2)),2), 2)</f>
        <v>42.44</v>
      </c>
      <c r="R343">
        <f>Source!X133</f>
        <v>843.23</v>
      </c>
      <c r="S343">
        <f>ROUND((Source!DO133/100)*ROUND((ROUND((Source!AF133*Source!AV133*Source!I133),2)),2), 2)</f>
        <v>24.94</v>
      </c>
      <c r="T343">
        <f>Source!Y133</f>
        <v>437.63</v>
      </c>
      <c r="U343">
        <f>ROUND((175/100)*ROUND((ROUND((Source!AE133*Source!AV133*Source!I133),2)),2), 2)</f>
        <v>0.57999999999999996</v>
      </c>
      <c r="V343">
        <f>ROUND((160/100)*ROUND(ROUND((ROUND((Source!AE133*Source!AV133*Source!I133),2)*Source!BS133),2), 2), 2)</f>
        <v>15.14</v>
      </c>
    </row>
    <row r="344" spans="1:28" ht="14.25" x14ac:dyDescent="0.2">
      <c r="A344" s="22"/>
      <c r="B344" s="22"/>
      <c r="C344" s="22" t="s">
        <v>570</v>
      </c>
      <c r="D344" s="23"/>
      <c r="E344" s="21"/>
      <c r="F344" s="25">
        <f>Source!AO133</f>
        <v>88.9</v>
      </c>
      <c r="G344" s="24" t="str">
        <f>Source!DG133</f>
        <v/>
      </c>
      <c r="H344" s="21">
        <f>Source!AV133</f>
        <v>1.0469999999999999</v>
      </c>
      <c r="I344" s="25">
        <f>ROUND((ROUND((Source!AF133*Source!AV133*Source!I133),2)),2)</f>
        <v>37.229999999999997</v>
      </c>
      <c r="J344" s="21">
        <f>IF(Source!BA133&lt;&gt; 0, Source!BA133, 1)</f>
        <v>28.67</v>
      </c>
      <c r="K344" s="25">
        <f>Source!S133</f>
        <v>1067.3800000000001</v>
      </c>
      <c r="W344">
        <f>I344</f>
        <v>37.229999999999997</v>
      </c>
    </row>
    <row r="345" spans="1:28" ht="14.25" x14ac:dyDescent="0.2">
      <c r="A345" s="22"/>
      <c r="B345" s="22"/>
      <c r="C345" s="22" t="s">
        <v>577</v>
      </c>
      <c r="D345" s="23"/>
      <c r="E345" s="21"/>
      <c r="F345" s="25">
        <f>Source!AM133</f>
        <v>3.39</v>
      </c>
      <c r="G345" s="24" t="str">
        <f>Source!DE133</f>
        <v/>
      </c>
      <c r="H345" s="21">
        <f>Source!AV133</f>
        <v>1.0469999999999999</v>
      </c>
      <c r="I345" s="25">
        <f>(ROUND((ROUND(((Source!ET133)*Source!AV133*Source!I133),2)),2)+ROUND((ROUND(((Source!AE133-(Source!EU133))*Source!AV133*Source!I133),2)),2))</f>
        <v>1.42</v>
      </c>
      <c r="J345" s="21">
        <f>IF(Source!BB133&lt;&gt; 0, Source!BB133, 1)</f>
        <v>12.42</v>
      </c>
      <c r="K345" s="25">
        <f>Source!Q133</f>
        <v>17.64</v>
      </c>
    </row>
    <row r="346" spans="1:28" ht="14.25" x14ac:dyDescent="0.2">
      <c r="A346" s="22"/>
      <c r="B346" s="22"/>
      <c r="C346" s="22" t="s">
        <v>578</v>
      </c>
      <c r="D346" s="23"/>
      <c r="E346" s="21"/>
      <c r="F346" s="25">
        <f>Source!AN133</f>
        <v>0.79</v>
      </c>
      <c r="G346" s="24" t="str">
        <f>Source!DF133</f>
        <v/>
      </c>
      <c r="H346" s="21">
        <f>Source!AV133</f>
        <v>1.0469999999999999</v>
      </c>
      <c r="I346" s="33">
        <f>ROUND((ROUND((Source!AE133*Source!AV133*Source!I133),2)),2)</f>
        <v>0.33</v>
      </c>
      <c r="J346" s="21">
        <f>IF(Source!BS133&lt;&gt; 0, Source!BS133, 1)</f>
        <v>28.67</v>
      </c>
      <c r="K346" s="33">
        <f>Source!R133</f>
        <v>9.4600000000000009</v>
      </c>
      <c r="W346">
        <f>I346</f>
        <v>0.33</v>
      </c>
    </row>
    <row r="347" spans="1:28" ht="14.25" x14ac:dyDescent="0.2">
      <c r="A347" s="22"/>
      <c r="B347" s="22"/>
      <c r="C347" s="22" t="s">
        <v>580</v>
      </c>
      <c r="D347" s="23"/>
      <c r="E347" s="21"/>
      <c r="F347" s="25">
        <f>Source!AL133</f>
        <v>15.19</v>
      </c>
      <c r="G347" s="24" t="str">
        <f>Source!DD133</f>
        <v/>
      </c>
      <c r="H347" s="21">
        <f>Source!AW133</f>
        <v>1</v>
      </c>
      <c r="I347" s="25">
        <f>ROUND((ROUND((Source!AC133*Source!AW133*Source!I133),2)),2)</f>
        <v>6.08</v>
      </c>
      <c r="J347" s="21">
        <f>IF(Source!BC133&lt;&gt; 0, Source!BC133, 1)</f>
        <v>8.24</v>
      </c>
      <c r="K347" s="25">
        <f>Source!P133</f>
        <v>50.1</v>
      </c>
    </row>
    <row r="348" spans="1:28" ht="14.25" x14ac:dyDescent="0.2">
      <c r="A348" s="22"/>
      <c r="B348" s="22"/>
      <c r="C348" s="22" t="s">
        <v>571</v>
      </c>
      <c r="D348" s="23" t="s">
        <v>572</v>
      </c>
      <c r="E348" s="21">
        <f>Source!DN133</f>
        <v>114</v>
      </c>
      <c r="F348" s="25"/>
      <c r="G348" s="24"/>
      <c r="H348" s="21"/>
      <c r="I348" s="25">
        <f>SUM(Q343:Q347)</f>
        <v>42.44</v>
      </c>
      <c r="J348" s="21">
        <f>Source!BZ133</f>
        <v>79</v>
      </c>
      <c r="K348" s="25">
        <f>SUM(R343:R347)</f>
        <v>843.23</v>
      </c>
    </row>
    <row r="349" spans="1:28" ht="14.25" x14ac:dyDescent="0.2">
      <c r="A349" s="22"/>
      <c r="B349" s="22"/>
      <c r="C349" s="22" t="s">
        <v>573</v>
      </c>
      <c r="D349" s="23" t="s">
        <v>572</v>
      </c>
      <c r="E349" s="21">
        <f>Source!DO133</f>
        <v>67</v>
      </c>
      <c r="F349" s="25"/>
      <c r="G349" s="24"/>
      <c r="H349" s="21"/>
      <c r="I349" s="25">
        <f>SUM(S343:S348)</f>
        <v>24.94</v>
      </c>
      <c r="J349" s="21">
        <f>Source!CA133</f>
        <v>41</v>
      </c>
      <c r="K349" s="25">
        <f>SUM(T343:T348)</f>
        <v>437.63</v>
      </c>
    </row>
    <row r="350" spans="1:28" ht="14.25" x14ac:dyDescent="0.2">
      <c r="A350" s="22"/>
      <c r="B350" s="22"/>
      <c r="C350" s="22" t="s">
        <v>579</v>
      </c>
      <c r="D350" s="23" t="s">
        <v>572</v>
      </c>
      <c r="E350" s="21">
        <f>175</f>
        <v>175</v>
      </c>
      <c r="F350" s="25"/>
      <c r="G350" s="24"/>
      <c r="H350" s="21"/>
      <c r="I350" s="25">
        <f>SUM(U343:U349)</f>
        <v>0.57999999999999996</v>
      </c>
      <c r="J350" s="21">
        <f>160</f>
        <v>160</v>
      </c>
      <c r="K350" s="25">
        <f>SUM(V343:V349)</f>
        <v>15.14</v>
      </c>
    </row>
    <row r="351" spans="1:28" ht="14.25" x14ac:dyDescent="0.2">
      <c r="A351" s="27"/>
      <c r="B351" s="27"/>
      <c r="C351" s="27" t="s">
        <v>574</v>
      </c>
      <c r="D351" s="28" t="s">
        <v>575</v>
      </c>
      <c r="E351" s="29">
        <f>Source!AQ133</f>
        <v>7.21</v>
      </c>
      <c r="F351" s="30"/>
      <c r="G351" s="31" t="str">
        <f>Source!DI133</f>
        <v/>
      </c>
      <c r="H351" s="29">
        <f>Source!AV133</f>
        <v>1.0469999999999999</v>
      </c>
      <c r="I351" s="30">
        <f>Source!U133</f>
        <v>3.0195479999999999</v>
      </c>
      <c r="J351" s="29"/>
      <c r="K351" s="30"/>
      <c r="AB351" s="26">
        <f>I351</f>
        <v>3.0195479999999999</v>
      </c>
    </row>
    <row r="352" spans="1:28" ht="15" x14ac:dyDescent="0.25">
      <c r="A352" s="32"/>
      <c r="B352" s="32"/>
      <c r="C352" s="56" t="s">
        <v>576</v>
      </c>
      <c r="D352" s="32"/>
      <c r="E352" s="32"/>
      <c r="F352" s="32"/>
      <c r="G352" s="32"/>
      <c r="H352" s="42">
        <f>I344+I345+I347+I348+I349+I350</f>
        <v>112.68999999999998</v>
      </c>
      <c r="I352" s="42"/>
      <c r="J352" s="42">
        <f>K344+K345+K347+K348+K349+K350</f>
        <v>2431.12</v>
      </c>
      <c r="K352" s="42"/>
      <c r="O352" s="26">
        <f>I344+I345+I347+I348+I349+I350</f>
        <v>112.68999999999998</v>
      </c>
      <c r="P352" s="26">
        <f>K344+K345+K347+K348+K349+K350</f>
        <v>2431.12</v>
      </c>
      <c r="X352">
        <f>IF(Source!BI133&lt;=1,I344+I345+I347+I348+I349+I350-0, 0)</f>
        <v>0</v>
      </c>
      <c r="Y352">
        <f>IF(Source!BI133=2,I344+I345+I347+I348+I349+I350-0, 0)</f>
        <v>112.68999999999998</v>
      </c>
      <c r="Z352">
        <f>IF(Source!BI133=3,I344+I345+I347+I348+I349+I350-0, 0)</f>
        <v>0</v>
      </c>
      <c r="AA352">
        <f>IF(Source!BI133=4,I344+I345+I347+I348+I349+I350,0)</f>
        <v>0</v>
      </c>
    </row>
    <row r="354" spans="1:28" ht="57" x14ac:dyDescent="0.2">
      <c r="A354" s="22">
        <v>31</v>
      </c>
      <c r="B354" s="22" t="str">
        <f>Source!F134</f>
        <v>4.8-237-5</v>
      </c>
      <c r="C354" s="22" t="s">
        <v>206</v>
      </c>
      <c r="D354" s="23" t="str">
        <f>Source!H134</f>
        <v>1  ШТ.</v>
      </c>
      <c r="E354" s="21">
        <f>Source!I134</f>
        <v>3</v>
      </c>
      <c r="F354" s="25"/>
      <c r="G354" s="24"/>
      <c r="H354" s="21"/>
      <c r="I354" s="25"/>
      <c r="J354" s="21"/>
      <c r="K354" s="25"/>
      <c r="Q354">
        <f>ROUND((Source!DN134/100)*ROUND((ROUND((Source!AF134*Source!AV134*Source!I134),2)),2), 2)</f>
        <v>91.38</v>
      </c>
      <c r="R354">
        <f>Source!X134</f>
        <v>1815.57</v>
      </c>
      <c r="S354">
        <f>ROUND((Source!DO134/100)*ROUND((ROUND((Source!AF134*Source!AV134*Source!I134),2)),2), 2)</f>
        <v>53.71</v>
      </c>
      <c r="T354">
        <f>Source!Y134</f>
        <v>942.26</v>
      </c>
      <c r="U354">
        <f>ROUND((175/100)*ROUND((ROUND((Source!AE134*Source!AV134*Source!I134),2)),2), 2)</f>
        <v>3.47</v>
      </c>
      <c r="V354">
        <f>ROUND((160/100)*ROUND(ROUND((ROUND((Source!AE134*Source!AV134*Source!I134),2)*Source!BS134),2), 2), 2)</f>
        <v>90.83</v>
      </c>
    </row>
    <row r="355" spans="1:28" ht="14.25" x14ac:dyDescent="0.2">
      <c r="A355" s="22"/>
      <c r="B355" s="22"/>
      <c r="C355" s="22" t="s">
        <v>570</v>
      </c>
      <c r="D355" s="23"/>
      <c r="E355" s="21"/>
      <c r="F355" s="25">
        <f>Source!AO134</f>
        <v>25.52</v>
      </c>
      <c r="G355" s="24" t="str">
        <f>Source!DG134</f>
        <v/>
      </c>
      <c r="H355" s="21">
        <f>Source!AV134</f>
        <v>1.0469999999999999</v>
      </c>
      <c r="I355" s="25">
        <f>ROUND((ROUND((Source!AF134*Source!AV134*Source!I134),2)),2)</f>
        <v>80.16</v>
      </c>
      <c r="J355" s="21">
        <f>IF(Source!BA134&lt;&gt; 0, Source!BA134, 1)</f>
        <v>28.67</v>
      </c>
      <c r="K355" s="25">
        <f>Source!S134</f>
        <v>2298.19</v>
      </c>
      <c r="W355">
        <f>I355</f>
        <v>80.16</v>
      </c>
    </row>
    <row r="356" spans="1:28" ht="14.25" x14ac:dyDescent="0.2">
      <c r="A356" s="22"/>
      <c r="B356" s="22"/>
      <c r="C356" s="22" t="s">
        <v>577</v>
      </c>
      <c r="D356" s="23"/>
      <c r="E356" s="21"/>
      <c r="F356" s="25">
        <f>Source!AM134</f>
        <v>9.57</v>
      </c>
      <c r="G356" s="24" t="str">
        <f>Source!DE134</f>
        <v/>
      </c>
      <c r="H356" s="21">
        <f>Source!AV134</f>
        <v>1.0469999999999999</v>
      </c>
      <c r="I356" s="25">
        <f>(ROUND((ROUND(((Source!ET134)*Source!AV134*Source!I134),2)),2)+ROUND((ROUND(((Source!AE134-(Source!EU134))*Source!AV134*Source!I134),2)),2))</f>
        <v>30.06</v>
      </c>
      <c r="J356" s="21">
        <f>IF(Source!BB134&lt;&gt; 0, Source!BB134, 1)</f>
        <v>8.8699999999999992</v>
      </c>
      <c r="K356" s="25">
        <f>Source!Q134</f>
        <v>266.63</v>
      </c>
    </row>
    <row r="357" spans="1:28" ht="14.25" x14ac:dyDescent="0.2">
      <c r="A357" s="22"/>
      <c r="B357" s="22"/>
      <c r="C357" s="22" t="s">
        <v>578</v>
      </c>
      <c r="D357" s="23"/>
      <c r="E357" s="21"/>
      <c r="F357" s="25">
        <f>Source!AN134</f>
        <v>0.63</v>
      </c>
      <c r="G357" s="24" t="str">
        <f>Source!DF134</f>
        <v/>
      </c>
      <c r="H357" s="21">
        <f>Source!AV134</f>
        <v>1.0469999999999999</v>
      </c>
      <c r="I357" s="33">
        <f>ROUND((ROUND((Source!AE134*Source!AV134*Source!I134),2)),2)</f>
        <v>1.98</v>
      </c>
      <c r="J357" s="21">
        <f>IF(Source!BS134&lt;&gt; 0, Source!BS134, 1)</f>
        <v>28.67</v>
      </c>
      <c r="K357" s="33">
        <f>Source!R134</f>
        <v>56.77</v>
      </c>
      <c r="W357">
        <f>I357</f>
        <v>1.98</v>
      </c>
    </row>
    <row r="358" spans="1:28" ht="14.25" x14ac:dyDescent="0.2">
      <c r="A358" s="22"/>
      <c r="B358" s="22"/>
      <c r="C358" s="22" t="s">
        <v>580</v>
      </c>
      <c r="D358" s="23"/>
      <c r="E358" s="21"/>
      <c r="F358" s="25">
        <f>Source!AL134</f>
        <v>18.899999999999999</v>
      </c>
      <c r="G358" s="24" t="str">
        <f>Source!DD134</f>
        <v/>
      </c>
      <c r="H358" s="21">
        <f>Source!AW134</f>
        <v>1</v>
      </c>
      <c r="I358" s="25">
        <f>ROUND((ROUND((Source!AC134*Source!AW134*Source!I134),2)),2)</f>
        <v>56.7</v>
      </c>
      <c r="J358" s="21">
        <f>IF(Source!BC134&lt;&gt; 0, Source!BC134, 1)</f>
        <v>8.24</v>
      </c>
      <c r="K358" s="25">
        <f>Source!P134</f>
        <v>467.21</v>
      </c>
    </row>
    <row r="359" spans="1:28" ht="14.25" x14ac:dyDescent="0.2">
      <c r="A359" s="22"/>
      <c r="B359" s="22"/>
      <c r="C359" s="22" t="s">
        <v>571</v>
      </c>
      <c r="D359" s="23" t="s">
        <v>572</v>
      </c>
      <c r="E359" s="21">
        <f>Source!DN134</f>
        <v>114</v>
      </c>
      <c r="F359" s="25"/>
      <c r="G359" s="24"/>
      <c r="H359" s="21"/>
      <c r="I359" s="25">
        <f>SUM(Q354:Q358)</f>
        <v>91.38</v>
      </c>
      <c r="J359" s="21">
        <f>Source!BZ134</f>
        <v>79</v>
      </c>
      <c r="K359" s="25">
        <f>SUM(R354:R358)</f>
        <v>1815.57</v>
      </c>
    </row>
    <row r="360" spans="1:28" ht="14.25" x14ac:dyDescent="0.2">
      <c r="A360" s="22"/>
      <c r="B360" s="22"/>
      <c r="C360" s="22" t="s">
        <v>573</v>
      </c>
      <c r="D360" s="23" t="s">
        <v>572</v>
      </c>
      <c r="E360" s="21">
        <f>Source!DO134</f>
        <v>67</v>
      </c>
      <c r="F360" s="25"/>
      <c r="G360" s="24"/>
      <c r="H360" s="21"/>
      <c r="I360" s="25">
        <f>SUM(S354:S359)</f>
        <v>53.71</v>
      </c>
      <c r="J360" s="21">
        <f>Source!CA134</f>
        <v>41</v>
      </c>
      <c r="K360" s="25">
        <f>SUM(T354:T359)</f>
        <v>942.26</v>
      </c>
    </row>
    <row r="361" spans="1:28" ht="14.25" x14ac:dyDescent="0.2">
      <c r="A361" s="22"/>
      <c r="B361" s="22"/>
      <c r="C361" s="22" t="s">
        <v>579</v>
      </c>
      <c r="D361" s="23" t="s">
        <v>572</v>
      </c>
      <c r="E361" s="21">
        <f>175</f>
        <v>175</v>
      </c>
      <c r="F361" s="25"/>
      <c r="G361" s="24"/>
      <c r="H361" s="21"/>
      <c r="I361" s="25">
        <f>SUM(U354:U360)</f>
        <v>3.47</v>
      </c>
      <c r="J361" s="21">
        <f>160</f>
        <v>160</v>
      </c>
      <c r="K361" s="25">
        <f>SUM(V354:V360)</f>
        <v>90.83</v>
      </c>
    </row>
    <row r="362" spans="1:28" ht="14.25" x14ac:dyDescent="0.2">
      <c r="A362" s="27"/>
      <c r="B362" s="27"/>
      <c r="C362" s="27" t="s">
        <v>574</v>
      </c>
      <c r="D362" s="28" t="s">
        <v>575</v>
      </c>
      <c r="E362" s="29">
        <f>Source!AQ134</f>
        <v>2.0699999999999998</v>
      </c>
      <c r="F362" s="30"/>
      <c r="G362" s="31" t="str">
        <f>Source!DI134</f>
        <v/>
      </c>
      <c r="H362" s="29">
        <f>Source!AV134</f>
        <v>1.0469999999999999</v>
      </c>
      <c r="I362" s="30">
        <f>Source!U134</f>
        <v>6.5018699999999985</v>
      </c>
      <c r="J362" s="29"/>
      <c r="K362" s="30"/>
      <c r="AB362" s="26">
        <f>I362</f>
        <v>6.5018699999999985</v>
      </c>
    </row>
    <row r="363" spans="1:28" ht="15" x14ac:dyDescent="0.25">
      <c r="A363" s="32"/>
      <c r="B363" s="32"/>
      <c r="C363" s="56" t="s">
        <v>576</v>
      </c>
      <c r="D363" s="32"/>
      <c r="E363" s="32"/>
      <c r="F363" s="32"/>
      <c r="G363" s="32"/>
      <c r="H363" s="42">
        <f>I355+I356+I358+I359+I360+I361</f>
        <v>315.48</v>
      </c>
      <c r="I363" s="42"/>
      <c r="J363" s="42">
        <f>K355+K356+K358+K359+K360+K361</f>
        <v>5880.6900000000005</v>
      </c>
      <c r="K363" s="42"/>
      <c r="O363" s="26">
        <f>I355+I356+I358+I359+I360+I361</f>
        <v>315.48</v>
      </c>
      <c r="P363" s="26">
        <f>K355+K356+K358+K359+K360+K361</f>
        <v>5880.6900000000005</v>
      </c>
      <c r="X363">
        <f>IF(Source!BI134&lt;=1,I355+I356+I358+I359+I360+I361-0, 0)</f>
        <v>0</v>
      </c>
      <c r="Y363">
        <f>IF(Source!BI134=2,I355+I356+I358+I359+I360+I361-0, 0)</f>
        <v>315.48</v>
      </c>
      <c r="Z363">
        <f>IF(Source!BI134=3,I355+I356+I358+I359+I360+I361-0, 0)</f>
        <v>0</v>
      </c>
      <c r="AA363">
        <f>IF(Source!BI134=4,I355+I356+I358+I359+I360+I361,0)</f>
        <v>0</v>
      </c>
    </row>
    <row r="365" spans="1:28" ht="28.5" x14ac:dyDescent="0.2">
      <c r="A365" s="22">
        <v>32</v>
      </c>
      <c r="B365" s="22" t="str">
        <f>Source!F135</f>
        <v>4.8-245-9</v>
      </c>
      <c r="C365" s="22" t="s">
        <v>191</v>
      </c>
      <c r="D365" s="23" t="str">
        <f>Source!H135</f>
        <v>100 шт.</v>
      </c>
      <c r="E365" s="21">
        <f>Source!I135</f>
        <v>0.05</v>
      </c>
      <c r="F365" s="25"/>
      <c r="G365" s="24"/>
      <c r="H365" s="21"/>
      <c r="I365" s="25"/>
      <c r="J365" s="21"/>
      <c r="K365" s="25"/>
      <c r="Q365">
        <f>ROUND((Source!DN135/100)*ROUND((ROUND((Source!AF135*Source!AV135*Source!I135),2)),2), 2)</f>
        <v>57.02</v>
      </c>
      <c r="R365">
        <f>Source!X135</f>
        <v>1132.92</v>
      </c>
      <c r="S365">
        <f>ROUND((Source!DO135/100)*ROUND((ROUND((Source!AF135*Source!AV135*Source!I135),2)),2), 2)</f>
        <v>33.51</v>
      </c>
      <c r="T365">
        <f>Source!Y135</f>
        <v>587.97</v>
      </c>
      <c r="U365">
        <f>ROUND((175/100)*ROUND((ROUND((Source!AE135*Source!AV135*Source!I135),2)),2), 2)</f>
        <v>0.47</v>
      </c>
      <c r="V365">
        <f>ROUND((160/100)*ROUND(ROUND((ROUND((Source!AE135*Source!AV135*Source!I135),2)*Source!BS135),2), 2), 2)</f>
        <v>12.38</v>
      </c>
    </row>
    <row r="366" spans="1:28" ht="14.25" x14ac:dyDescent="0.2">
      <c r="A366" s="22"/>
      <c r="B366" s="22"/>
      <c r="C366" s="22" t="s">
        <v>570</v>
      </c>
      <c r="D366" s="23"/>
      <c r="E366" s="21"/>
      <c r="F366" s="25">
        <f>Source!AO135</f>
        <v>955.5</v>
      </c>
      <c r="G366" s="24" t="str">
        <f>Source!DG135</f>
        <v/>
      </c>
      <c r="H366" s="21">
        <f>Source!AV135</f>
        <v>1.0469999999999999</v>
      </c>
      <c r="I366" s="25">
        <f>ROUND((ROUND((Source!AF135*Source!AV135*Source!I135),2)),2)</f>
        <v>50.02</v>
      </c>
      <c r="J366" s="21">
        <f>IF(Source!BA135&lt;&gt; 0, Source!BA135, 1)</f>
        <v>28.67</v>
      </c>
      <c r="K366" s="25">
        <f>Source!S135</f>
        <v>1434.07</v>
      </c>
      <c r="W366">
        <f>I366</f>
        <v>50.02</v>
      </c>
    </row>
    <row r="367" spans="1:28" ht="14.25" x14ac:dyDescent="0.2">
      <c r="A367" s="22"/>
      <c r="B367" s="22"/>
      <c r="C367" s="22" t="s">
        <v>577</v>
      </c>
      <c r="D367" s="23"/>
      <c r="E367" s="21"/>
      <c r="F367" s="25">
        <f>Source!AM135</f>
        <v>64.81</v>
      </c>
      <c r="G367" s="24" t="str">
        <f>Source!DE135</f>
        <v/>
      </c>
      <c r="H367" s="21">
        <f>Source!AV135</f>
        <v>1.0469999999999999</v>
      </c>
      <c r="I367" s="25">
        <f>(ROUND((ROUND(((Source!ET135)*Source!AV135*Source!I135),2)),2)+ROUND((ROUND(((Source!AE135-(Source!EU135))*Source!AV135*Source!I135),2)),2))</f>
        <v>3.39</v>
      </c>
      <c r="J367" s="21">
        <f>IF(Source!BB135&lt;&gt; 0, Source!BB135, 1)</f>
        <v>9.17</v>
      </c>
      <c r="K367" s="25">
        <f>Source!Q135</f>
        <v>31.09</v>
      </c>
    </row>
    <row r="368" spans="1:28" ht="14.25" x14ac:dyDescent="0.2">
      <c r="A368" s="22"/>
      <c r="B368" s="22"/>
      <c r="C368" s="22" t="s">
        <v>578</v>
      </c>
      <c r="D368" s="23"/>
      <c r="E368" s="21"/>
      <c r="F368" s="25">
        <f>Source!AN135</f>
        <v>5.16</v>
      </c>
      <c r="G368" s="24" t="str">
        <f>Source!DF135</f>
        <v/>
      </c>
      <c r="H368" s="21">
        <f>Source!AV135</f>
        <v>1.0469999999999999</v>
      </c>
      <c r="I368" s="33">
        <f>ROUND((ROUND((Source!AE135*Source!AV135*Source!I135),2)),2)</f>
        <v>0.27</v>
      </c>
      <c r="J368" s="21">
        <f>IF(Source!BS135&lt;&gt; 0, Source!BS135, 1)</f>
        <v>28.67</v>
      </c>
      <c r="K368" s="33">
        <f>Source!R135</f>
        <v>7.74</v>
      </c>
      <c r="W368">
        <f>I368</f>
        <v>0.27</v>
      </c>
    </row>
    <row r="369" spans="1:28" ht="14.25" x14ac:dyDescent="0.2">
      <c r="A369" s="22"/>
      <c r="B369" s="22"/>
      <c r="C369" s="22" t="s">
        <v>580</v>
      </c>
      <c r="D369" s="23"/>
      <c r="E369" s="21"/>
      <c r="F369" s="25">
        <f>Source!AL135</f>
        <v>89.6</v>
      </c>
      <c r="G369" s="24" t="str">
        <f>Source!DD135</f>
        <v/>
      </c>
      <c r="H369" s="21">
        <f>Source!AW135</f>
        <v>1</v>
      </c>
      <c r="I369" s="25">
        <f>ROUND((ROUND((Source!AC135*Source!AW135*Source!I135),2)),2)</f>
        <v>4.4800000000000004</v>
      </c>
      <c r="J369" s="21">
        <f>IF(Source!BC135&lt;&gt; 0, Source!BC135, 1)</f>
        <v>8.24</v>
      </c>
      <c r="K369" s="25">
        <f>Source!P135</f>
        <v>36.92</v>
      </c>
    </row>
    <row r="370" spans="1:28" ht="14.25" x14ac:dyDescent="0.2">
      <c r="A370" s="22"/>
      <c r="B370" s="22"/>
      <c r="C370" s="22" t="s">
        <v>571</v>
      </c>
      <c r="D370" s="23" t="s">
        <v>572</v>
      </c>
      <c r="E370" s="21">
        <f>Source!DN135</f>
        <v>114</v>
      </c>
      <c r="F370" s="25"/>
      <c r="G370" s="24"/>
      <c r="H370" s="21"/>
      <c r="I370" s="25">
        <f>SUM(Q365:Q369)</f>
        <v>57.02</v>
      </c>
      <c r="J370" s="21">
        <f>Source!BZ135</f>
        <v>79</v>
      </c>
      <c r="K370" s="25">
        <f>SUM(R365:R369)</f>
        <v>1132.92</v>
      </c>
    </row>
    <row r="371" spans="1:28" ht="14.25" x14ac:dyDescent="0.2">
      <c r="A371" s="22"/>
      <c r="B371" s="22"/>
      <c r="C371" s="22" t="s">
        <v>573</v>
      </c>
      <c r="D371" s="23" t="s">
        <v>572</v>
      </c>
      <c r="E371" s="21">
        <f>Source!DO135</f>
        <v>67</v>
      </c>
      <c r="F371" s="25"/>
      <c r="G371" s="24"/>
      <c r="H371" s="21"/>
      <c r="I371" s="25">
        <f>SUM(S365:S370)</f>
        <v>33.51</v>
      </c>
      <c r="J371" s="21">
        <f>Source!CA135</f>
        <v>41</v>
      </c>
      <c r="K371" s="25">
        <f>SUM(T365:T370)</f>
        <v>587.97</v>
      </c>
    </row>
    <row r="372" spans="1:28" ht="14.25" x14ac:dyDescent="0.2">
      <c r="A372" s="22"/>
      <c r="B372" s="22"/>
      <c r="C372" s="22" t="s">
        <v>579</v>
      </c>
      <c r="D372" s="23" t="s">
        <v>572</v>
      </c>
      <c r="E372" s="21">
        <f>175</f>
        <v>175</v>
      </c>
      <c r="F372" s="25"/>
      <c r="G372" s="24"/>
      <c r="H372" s="21"/>
      <c r="I372" s="25">
        <f>SUM(U365:U371)</f>
        <v>0.47</v>
      </c>
      <c r="J372" s="21">
        <f>160</f>
        <v>160</v>
      </c>
      <c r="K372" s="25">
        <f>SUM(V365:V371)</f>
        <v>12.38</v>
      </c>
    </row>
    <row r="373" spans="1:28" ht="14.25" x14ac:dyDescent="0.2">
      <c r="A373" s="27"/>
      <c r="B373" s="27"/>
      <c r="C373" s="27" t="s">
        <v>574</v>
      </c>
      <c r="D373" s="28" t="s">
        <v>575</v>
      </c>
      <c r="E373" s="29">
        <f>Source!AQ135</f>
        <v>73.5</v>
      </c>
      <c r="F373" s="30"/>
      <c r="G373" s="31" t="str">
        <f>Source!DI135</f>
        <v/>
      </c>
      <c r="H373" s="29">
        <f>Source!AV135</f>
        <v>1.0469999999999999</v>
      </c>
      <c r="I373" s="30">
        <f>Source!U135</f>
        <v>3.8477250000000001</v>
      </c>
      <c r="J373" s="29"/>
      <c r="K373" s="30"/>
      <c r="AB373" s="26">
        <f>I373</f>
        <v>3.8477250000000001</v>
      </c>
    </row>
    <row r="374" spans="1:28" ht="15" x14ac:dyDescent="0.25">
      <c r="A374" s="32"/>
      <c r="B374" s="32"/>
      <c r="C374" s="56" t="s">
        <v>576</v>
      </c>
      <c r="D374" s="32"/>
      <c r="E374" s="32"/>
      <c r="F374" s="32"/>
      <c r="G374" s="32"/>
      <c r="H374" s="42">
        <f>I366+I367+I369+I370+I371+I372</f>
        <v>148.88999999999999</v>
      </c>
      <c r="I374" s="42"/>
      <c r="J374" s="42">
        <f>K366+K367+K369+K370+K371+K372</f>
        <v>3235.3500000000004</v>
      </c>
      <c r="K374" s="42"/>
      <c r="O374" s="26">
        <f>I366+I367+I369+I370+I371+I372</f>
        <v>148.88999999999999</v>
      </c>
      <c r="P374" s="26">
        <f>K366+K367+K369+K370+K371+K372</f>
        <v>3235.3500000000004</v>
      </c>
      <c r="X374">
        <f>IF(Source!BI135&lt;=1,I366+I367+I369+I370+I371+I372-0, 0)</f>
        <v>0</v>
      </c>
      <c r="Y374">
        <f>IF(Source!BI135=2,I366+I367+I369+I370+I371+I372-0, 0)</f>
        <v>148.88999999999999</v>
      </c>
      <c r="Z374">
        <f>IF(Source!BI135=3,I366+I367+I369+I370+I371+I372-0, 0)</f>
        <v>0</v>
      </c>
      <c r="AA374">
        <f>IF(Source!BI135=4,I366+I367+I369+I370+I371+I372,0)</f>
        <v>0</v>
      </c>
    </row>
    <row r="376" spans="1:28" ht="28.5" x14ac:dyDescent="0.2">
      <c r="A376" s="22">
        <v>33</v>
      </c>
      <c r="B376" s="22" t="str">
        <f>Source!F136</f>
        <v>4.8-243-8</v>
      </c>
      <c r="C376" s="22" t="s">
        <v>198</v>
      </c>
      <c r="D376" s="23" t="str">
        <f>Source!H136</f>
        <v>100 шт.</v>
      </c>
      <c r="E376" s="21">
        <f>Source!I136</f>
        <v>0.02</v>
      </c>
      <c r="F376" s="25"/>
      <c r="G376" s="24"/>
      <c r="H376" s="21"/>
      <c r="I376" s="25"/>
      <c r="J376" s="21"/>
      <c r="K376" s="25"/>
      <c r="Q376">
        <f>ROUND((Source!DN136/100)*ROUND((ROUND((Source!AF136*Source!AV136*Source!I136),2)),2), 2)</f>
        <v>11.55</v>
      </c>
      <c r="R376">
        <f>Source!X136</f>
        <v>229.44</v>
      </c>
      <c r="S376">
        <f>ROUND((Source!DO136/100)*ROUND((ROUND((Source!AF136*Source!AV136*Source!I136),2)),2), 2)</f>
        <v>6.79</v>
      </c>
      <c r="T376">
        <f>Source!Y136</f>
        <v>119.08</v>
      </c>
      <c r="U376">
        <f>ROUND((175/100)*ROUND((ROUND((Source!AE136*Source!AV136*Source!I136),2)),2), 2)</f>
        <v>0.04</v>
      </c>
      <c r="V376">
        <f>ROUND((160/100)*ROUND(ROUND((ROUND((Source!AE136*Source!AV136*Source!I136),2)*Source!BS136),2), 2), 2)</f>
        <v>0.91</v>
      </c>
    </row>
    <row r="377" spans="1:28" ht="14.25" x14ac:dyDescent="0.2">
      <c r="A377" s="22"/>
      <c r="B377" s="22"/>
      <c r="C377" s="22" t="s">
        <v>570</v>
      </c>
      <c r="D377" s="23"/>
      <c r="E377" s="21"/>
      <c r="F377" s="25">
        <f>Source!AO136</f>
        <v>483.99</v>
      </c>
      <c r="G377" s="24" t="str">
        <f>Source!DG136</f>
        <v/>
      </c>
      <c r="H377" s="21">
        <f>Source!AV136</f>
        <v>1.0469999999999999</v>
      </c>
      <c r="I377" s="25">
        <f>ROUND((ROUND((Source!AF136*Source!AV136*Source!I136),2)),2)</f>
        <v>10.130000000000001</v>
      </c>
      <c r="J377" s="21">
        <f>IF(Source!BA136&lt;&gt; 0, Source!BA136, 1)</f>
        <v>28.67</v>
      </c>
      <c r="K377" s="25">
        <f>Source!S136</f>
        <v>290.43</v>
      </c>
      <c r="W377">
        <f>I377</f>
        <v>10.130000000000001</v>
      </c>
    </row>
    <row r="378" spans="1:28" ht="14.25" x14ac:dyDescent="0.2">
      <c r="A378" s="22"/>
      <c r="B378" s="22"/>
      <c r="C378" s="22" t="s">
        <v>577</v>
      </c>
      <c r="D378" s="23"/>
      <c r="E378" s="21"/>
      <c r="F378" s="25">
        <f>Source!AM136</f>
        <v>15.74</v>
      </c>
      <c r="G378" s="24" t="str">
        <f>Source!DE136</f>
        <v/>
      </c>
      <c r="H378" s="21">
        <f>Source!AV136</f>
        <v>1.0469999999999999</v>
      </c>
      <c r="I378" s="25">
        <f>(ROUND((ROUND(((Source!ET136)*Source!AV136*Source!I136),2)),2)+ROUND((ROUND(((Source!AE136-(Source!EU136))*Source!AV136*Source!I136),2)),2))</f>
        <v>0.33</v>
      </c>
      <c r="J378" s="21">
        <f>IF(Source!BB136&lt;&gt; 0, Source!BB136, 1)</f>
        <v>9.07</v>
      </c>
      <c r="K378" s="25">
        <f>Source!Q136</f>
        <v>2.99</v>
      </c>
    </row>
    <row r="379" spans="1:28" ht="14.25" x14ac:dyDescent="0.2">
      <c r="A379" s="22"/>
      <c r="B379" s="22"/>
      <c r="C379" s="22" t="s">
        <v>578</v>
      </c>
      <c r="D379" s="23"/>
      <c r="E379" s="21"/>
      <c r="F379" s="25">
        <f>Source!AN136</f>
        <v>1.18</v>
      </c>
      <c r="G379" s="24" t="str">
        <f>Source!DF136</f>
        <v/>
      </c>
      <c r="H379" s="21">
        <f>Source!AV136</f>
        <v>1.0469999999999999</v>
      </c>
      <c r="I379" s="33">
        <f>ROUND((ROUND((Source!AE136*Source!AV136*Source!I136),2)),2)</f>
        <v>0.02</v>
      </c>
      <c r="J379" s="21">
        <f>IF(Source!BS136&lt;&gt; 0, Source!BS136, 1)</f>
        <v>28.67</v>
      </c>
      <c r="K379" s="33">
        <f>Source!R136</f>
        <v>0.56999999999999995</v>
      </c>
      <c r="W379">
        <f>I379</f>
        <v>0.02</v>
      </c>
    </row>
    <row r="380" spans="1:28" ht="14.25" x14ac:dyDescent="0.2">
      <c r="A380" s="22"/>
      <c r="B380" s="22"/>
      <c r="C380" s="22" t="s">
        <v>580</v>
      </c>
      <c r="D380" s="23"/>
      <c r="E380" s="21"/>
      <c r="F380" s="25">
        <f>Source!AL136</f>
        <v>26.88</v>
      </c>
      <c r="G380" s="24" t="str">
        <f>Source!DD136</f>
        <v/>
      </c>
      <c r="H380" s="21">
        <f>Source!AW136</f>
        <v>1</v>
      </c>
      <c r="I380" s="25">
        <f>ROUND((ROUND((Source!AC136*Source!AW136*Source!I136),2)),2)</f>
        <v>0.54</v>
      </c>
      <c r="J380" s="21">
        <f>IF(Source!BC136&lt;&gt; 0, Source!BC136, 1)</f>
        <v>8.24</v>
      </c>
      <c r="K380" s="25">
        <f>Source!P136</f>
        <v>4.45</v>
      </c>
    </row>
    <row r="381" spans="1:28" ht="14.25" x14ac:dyDescent="0.2">
      <c r="A381" s="22"/>
      <c r="B381" s="22"/>
      <c r="C381" s="22" t="s">
        <v>571</v>
      </c>
      <c r="D381" s="23" t="s">
        <v>572</v>
      </c>
      <c r="E381" s="21">
        <f>Source!DN136</f>
        <v>114</v>
      </c>
      <c r="F381" s="25"/>
      <c r="G381" s="24"/>
      <c r="H381" s="21"/>
      <c r="I381" s="25">
        <f>SUM(Q376:Q380)</f>
        <v>11.55</v>
      </c>
      <c r="J381" s="21">
        <f>Source!BZ136</f>
        <v>79</v>
      </c>
      <c r="K381" s="25">
        <f>SUM(R376:R380)</f>
        <v>229.44</v>
      </c>
    </row>
    <row r="382" spans="1:28" ht="14.25" x14ac:dyDescent="0.2">
      <c r="A382" s="22"/>
      <c r="B382" s="22"/>
      <c r="C382" s="22" t="s">
        <v>573</v>
      </c>
      <c r="D382" s="23" t="s">
        <v>572</v>
      </c>
      <c r="E382" s="21">
        <f>Source!DO136</f>
        <v>67</v>
      </c>
      <c r="F382" s="25"/>
      <c r="G382" s="24"/>
      <c r="H382" s="21"/>
      <c r="I382" s="25">
        <f>SUM(S376:S381)</f>
        <v>6.79</v>
      </c>
      <c r="J382" s="21">
        <f>Source!CA136</f>
        <v>41</v>
      </c>
      <c r="K382" s="25">
        <f>SUM(T376:T381)</f>
        <v>119.08</v>
      </c>
    </row>
    <row r="383" spans="1:28" ht="14.25" x14ac:dyDescent="0.2">
      <c r="A383" s="22"/>
      <c r="B383" s="22"/>
      <c r="C383" s="22" t="s">
        <v>579</v>
      </c>
      <c r="D383" s="23" t="s">
        <v>572</v>
      </c>
      <c r="E383" s="21">
        <f>175</f>
        <v>175</v>
      </c>
      <c r="F383" s="25"/>
      <c r="G383" s="24"/>
      <c r="H383" s="21"/>
      <c r="I383" s="25">
        <f>SUM(U376:U382)</f>
        <v>0.04</v>
      </c>
      <c r="J383" s="21">
        <f>160</f>
        <v>160</v>
      </c>
      <c r="K383" s="25">
        <f>SUM(V376:V382)</f>
        <v>0.91</v>
      </c>
    </row>
    <row r="384" spans="1:28" ht="14.25" x14ac:dyDescent="0.2">
      <c r="A384" s="27"/>
      <c r="B384" s="27"/>
      <c r="C384" s="27" t="s">
        <v>574</v>
      </c>
      <c r="D384" s="28" t="s">
        <v>575</v>
      </c>
      <c r="E384" s="29">
        <f>Source!AQ136</f>
        <v>37.229999999999997</v>
      </c>
      <c r="F384" s="30"/>
      <c r="G384" s="31" t="str">
        <f>Source!DI136</f>
        <v/>
      </c>
      <c r="H384" s="29">
        <f>Source!AV136</f>
        <v>1.0469999999999999</v>
      </c>
      <c r="I384" s="30">
        <f>Source!U136</f>
        <v>0.77959619999999985</v>
      </c>
      <c r="J384" s="29"/>
      <c r="K384" s="30"/>
      <c r="AB384" s="26">
        <f>I384</f>
        <v>0.77959619999999985</v>
      </c>
    </row>
    <row r="385" spans="1:28" ht="15" x14ac:dyDescent="0.25">
      <c r="A385" s="32"/>
      <c r="B385" s="32"/>
      <c r="C385" s="56" t="s">
        <v>576</v>
      </c>
      <c r="D385" s="32"/>
      <c r="E385" s="32"/>
      <c r="F385" s="32"/>
      <c r="G385" s="32"/>
      <c r="H385" s="42">
        <f>I377+I378+I380+I381+I382+I383</f>
        <v>29.38</v>
      </c>
      <c r="I385" s="42"/>
      <c r="J385" s="42">
        <f>K377+K378+K380+K381+K382+K383</f>
        <v>647.29999999999995</v>
      </c>
      <c r="K385" s="42"/>
      <c r="O385" s="26">
        <f>I377+I378+I380+I381+I382+I383</f>
        <v>29.38</v>
      </c>
      <c r="P385" s="26">
        <f>K377+K378+K380+K381+K382+K383</f>
        <v>647.29999999999995</v>
      </c>
      <c r="X385">
        <f>IF(Source!BI136&lt;=1,I377+I378+I380+I381+I382+I383-0, 0)</f>
        <v>0</v>
      </c>
      <c r="Y385">
        <f>IF(Source!BI136=2,I377+I378+I380+I381+I382+I383-0, 0)</f>
        <v>29.38</v>
      </c>
      <c r="Z385">
        <f>IF(Source!BI136=3,I377+I378+I380+I381+I382+I383-0, 0)</f>
        <v>0</v>
      </c>
      <c r="AA385">
        <f>IF(Source!BI136=4,I377+I378+I380+I381+I382+I383,0)</f>
        <v>0</v>
      </c>
    </row>
    <row r="387" spans="1:28" ht="28.5" x14ac:dyDescent="0.2">
      <c r="A387" s="22">
        <v>34</v>
      </c>
      <c r="B387" s="22" t="str">
        <f>Source!F137</f>
        <v>4.8-243-1</v>
      </c>
      <c r="C387" s="22" t="s">
        <v>202</v>
      </c>
      <c r="D387" s="23" t="str">
        <f>Source!H137</f>
        <v>100 шт.</v>
      </c>
      <c r="E387" s="21">
        <f>Source!I137</f>
        <v>0.01</v>
      </c>
      <c r="F387" s="25"/>
      <c r="G387" s="24"/>
      <c r="H387" s="21"/>
      <c r="I387" s="25"/>
      <c r="J387" s="21"/>
      <c r="K387" s="25"/>
      <c r="Q387">
        <f>ROUND((Source!DN137/100)*ROUND((ROUND((Source!AF137*Source!AV137*Source!I137),2)),2), 2)</f>
        <v>5.29</v>
      </c>
      <c r="R387">
        <f>Source!X137</f>
        <v>105.09</v>
      </c>
      <c r="S387">
        <f>ROUND((Source!DO137/100)*ROUND((ROUND((Source!AF137*Source!AV137*Source!I137),2)),2), 2)</f>
        <v>3.11</v>
      </c>
      <c r="T387">
        <f>Source!Y137</f>
        <v>54.54</v>
      </c>
      <c r="U387">
        <f>ROUND((175/100)*ROUND((ROUND((Source!AE137*Source!AV137*Source!I137),2)),2), 2)</f>
        <v>0.02</v>
      </c>
      <c r="V387">
        <f>ROUND((160/100)*ROUND(ROUND((ROUND((Source!AE137*Source!AV137*Source!I137),2)*Source!BS137),2), 2), 2)</f>
        <v>0.46</v>
      </c>
    </row>
    <row r="388" spans="1:28" ht="14.25" x14ac:dyDescent="0.2">
      <c r="A388" s="22"/>
      <c r="B388" s="22"/>
      <c r="C388" s="22" t="s">
        <v>570</v>
      </c>
      <c r="D388" s="23"/>
      <c r="E388" s="21"/>
      <c r="F388" s="25">
        <f>Source!AO137</f>
        <v>443.3</v>
      </c>
      <c r="G388" s="24" t="str">
        <f>Source!DG137</f>
        <v/>
      </c>
      <c r="H388" s="21">
        <f>Source!AV137</f>
        <v>1.0469999999999999</v>
      </c>
      <c r="I388" s="25">
        <f>ROUND((ROUND((Source!AF137*Source!AV137*Source!I137),2)),2)</f>
        <v>4.6399999999999997</v>
      </c>
      <c r="J388" s="21">
        <f>IF(Source!BA137&lt;&gt; 0, Source!BA137, 1)</f>
        <v>28.67</v>
      </c>
      <c r="K388" s="25">
        <f>Source!S137</f>
        <v>133.03</v>
      </c>
      <c r="W388">
        <f>I388</f>
        <v>4.6399999999999997</v>
      </c>
    </row>
    <row r="389" spans="1:28" ht="14.25" x14ac:dyDescent="0.2">
      <c r="A389" s="22"/>
      <c r="B389" s="22"/>
      <c r="C389" s="22" t="s">
        <v>577</v>
      </c>
      <c r="D389" s="23"/>
      <c r="E389" s="21"/>
      <c r="F389" s="25">
        <f>Source!AM137</f>
        <v>15.57</v>
      </c>
      <c r="G389" s="24" t="str">
        <f>Source!DE137</f>
        <v/>
      </c>
      <c r="H389" s="21">
        <f>Source!AV137</f>
        <v>1.0469999999999999</v>
      </c>
      <c r="I389" s="25">
        <f>(ROUND((ROUND(((Source!ET137)*Source!AV137*Source!I137),2)),2)+ROUND((ROUND(((Source!AE137-(Source!EU137))*Source!AV137*Source!I137),2)),2))</f>
        <v>0.16</v>
      </c>
      <c r="J389" s="21">
        <f>IF(Source!BB137&lt;&gt; 0, Source!BB137, 1)</f>
        <v>9.0299999999999994</v>
      </c>
      <c r="K389" s="25">
        <f>Source!Q137</f>
        <v>1.44</v>
      </c>
    </row>
    <row r="390" spans="1:28" ht="14.25" x14ac:dyDescent="0.2">
      <c r="A390" s="22"/>
      <c r="B390" s="22"/>
      <c r="C390" s="22" t="s">
        <v>578</v>
      </c>
      <c r="D390" s="23"/>
      <c r="E390" s="21"/>
      <c r="F390" s="25">
        <f>Source!AN137</f>
        <v>1.1399999999999999</v>
      </c>
      <c r="G390" s="24" t="str">
        <f>Source!DF137</f>
        <v/>
      </c>
      <c r="H390" s="21">
        <f>Source!AV137</f>
        <v>1.0469999999999999</v>
      </c>
      <c r="I390" s="33">
        <f>ROUND((ROUND((Source!AE137*Source!AV137*Source!I137),2)),2)</f>
        <v>0.01</v>
      </c>
      <c r="J390" s="21">
        <f>IF(Source!BS137&lt;&gt; 0, Source!BS137, 1)</f>
        <v>28.67</v>
      </c>
      <c r="K390" s="33">
        <f>Source!R137</f>
        <v>0.28999999999999998</v>
      </c>
      <c r="W390">
        <f>I390</f>
        <v>0.01</v>
      </c>
    </row>
    <row r="391" spans="1:28" ht="14.25" x14ac:dyDescent="0.2">
      <c r="A391" s="22"/>
      <c r="B391" s="22"/>
      <c r="C391" s="22" t="s">
        <v>580</v>
      </c>
      <c r="D391" s="23"/>
      <c r="E391" s="21"/>
      <c r="F391" s="25">
        <f>Source!AL137</f>
        <v>26.25</v>
      </c>
      <c r="G391" s="24" t="str">
        <f>Source!DD137</f>
        <v/>
      </c>
      <c r="H391" s="21">
        <f>Source!AW137</f>
        <v>1</v>
      </c>
      <c r="I391" s="25">
        <f>ROUND((ROUND((Source!AC137*Source!AW137*Source!I137),2)),2)</f>
        <v>0.26</v>
      </c>
      <c r="J391" s="21">
        <f>IF(Source!BC137&lt;&gt; 0, Source!BC137, 1)</f>
        <v>8.24</v>
      </c>
      <c r="K391" s="25">
        <f>Source!P137</f>
        <v>2.14</v>
      </c>
    </row>
    <row r="392" spans="1:28" ht="14.25" x14ac:dyDescent="0.2">
      <c r="A392" s="22"/>
      <c r="B392" s="22"/>
      <c r="C392" s="22" t="s">
        <v>571</v>
      </c>
      <c r="D392" s="23" t="s">
        <v>572</v>
      </c>
      <c r="E392" s="21">
        <f>Source!DN137</f>
        <v>114</v>
      </c>
      <c r="F392" s="25"/>
      <c r="G392" s="24"/>
      <c r="H392" s="21"/>
      <c r="I392" s="25">
        <f>SUM(Q387:Q391)</f>
        <v>5.29</v>
      </c>
      <c r="J392" s="21">
        <f>Source!BZ137</f>
        <v>79</v>
      </c>
      <c r="K392" s="25">
        <f>SUM(R387:R391)</f>
        <v>105.09</v>
      </c>
    </row>
    <row r="393" spans="1:28" ht="14.25" x14ac:dyDescent="0.2">
      <c r="A393" s="22"/>
      <c r="B393" s="22"/>
      <c r="C393" s="22" t="s">
        <v>573</v>
      </c>
      <c r="D393" s="23" t="s">
        <v>572</v>
      </c>
      <c r="E393" s="21">
        <f>Source!DO137</f>
        <v>67</v>
      </c>
      <c r="F393" s="25"/>
      <c r="G393" s="24"/>
      <c r="H393" s="21"/>
      <c r="I393" s="25">
        <f>SUM(S387:S392)</f>
        <v>3.11</v>
      </c>
      <c r="J393" s="21">
        <f>Source!CA137</f>
        <v>41</v>
      </c>
      <c r="K393" s="25">
        <f>SUM(T387:T392)</f>
        <v>54.54</v>
      </c>
    </row>
    <row r="394" spans="1:28" ht="14.25" x14ac:dyDescent="0.2">
      <c r="A394" s="22"/>
      <c r="B394" s="22"/>
      <c r="C394" s="22" t="s">
        <v>579</v>
      </c>
      <c r="D394" s="23" t="s">
        <v>572</v>
      </c>
      <c r="E394" s="21">
        <f>175</f>
        <v>175</v>
      </c>
      <c r="F394" s="25"/>
      <c r="G394" s="24"/>
      <c r="H394" s="21"/>
      <c r="I394" s="25">
        <f>SUM(U387:U393)</f>
        <v>0.02</v>
      </c>
      <c r="J394" s="21">
        <f>160</f>
        <v>160</v>
      </c>
      <c r="K394" s="25">
        <f>SUM(V387:V393)</f>
        <v>0.46</v>
      </c>
    </row>
    <row r="395" spans="1:28" ht="14.25" x14ac:dyDescent="0.2">
      <c r="A395" s="27"/>
      <c r="B395" s="27"/>
      <c r="C395" s="27" t="s">
        <v>574</v>
      </c>
      <c r="D395" s="28" t="s">
        <v>575</v>
      </c>
      <c r="E395" s="29">
        <f>Source!AQ137</f>
        <v>34.1</v>
      </c>
      <c r="F395" s="30"/>
      <c r="G395" s="31" t="str">
        <f>Source!DI137</f>
        <v/>
      </c>
      <c r="H395" s="29">
        <f>Source!AV137</f>
        <v>1.0469999999999999</v>
      </c>
      <c r="I395" s="30">
        <f>Source!U137</f>
        <v>0.35702699999999998</v>
      </c>
      <c r="J395" s="29"/>
      <c r="K395" s="30"/>
      <c r="AB395" s="26">
        <f>I395</f>
        <v>0.35702699999999998</v>
      </c>
    </row>
    <row r="396" spans="1:28" ht="15" x14ac:dyDescent="0.25">
      <c r="A396" s="32"/>
      <c r="B396" s="32"/>
      <c r="C396" s="56" t="s">
        <v>576</v>
      </c>
      <c r="D396" s="32"/>
      <c r="E396" s="32"/>
      <c r="F396" s="32"/>
      <c r="G396" s="32"/>
      <c r="H396" s="42">
        <f>I388+I389+I391+I392+I393+I394</f>
        <v>13.479999999999999</v>
      </c>
      <c r="I396" s="42"/>
      <c r="J396" s="42">
        <f>K388+K389+K391+K392+K393+K394</f>
        <v>296.7</v>
      </c>
      <c r="K396" s="42"/>
      <c r="O396" s="26">
        <f>I388+I389+I391+I392+I393+I394</f>
        <v>13.479999999999999</v>
      </c>
      <c r="P396" s="26">
        <f>K388+K389+K391+K392+K393+K394</f>
        <v>296.7</v>
      </c>
      <c r="X396">
        <f>IF(Source!BI137&lt;=1,I388+I389+I391+I392+I393+I394-0, 0)</f>
        <v>0</v>
      </c>
      <c r="Y396">
        <f>IF(Source!BI137=2,I388+I389+I391+I392+I393+I394-0, 0)</f>
        <v>13.479999999999999</v>
      </c>
      <c r="Z396">
        <f>IF(Source!BI137=3,I388+I389+I391+I392+I393+I394-0, 0)</f>
        <v>0</v>
      </c>
      <c r="AA396">
        <f>IF(Source!BI137=4,I388+I389+I391+I392+I393+I394,0)</f>
        <v>0</v>
      </c>
    </row>
    <row r="398" spans="1:28" ht="28.5" x14ac:dyDescent="0.2">
      <c r="A398" s="22">
        <v>35</v>
      </c>
      <c r="B398" s="22" t="str">
        <f>Source!F138</f>
        <v>4.8-254-2</v>
      </c>
      <c r="C398" s="22" t="s">
        <v>241</v>
      </c>
      <c r="D398" s="23" t="str">
        <f>Source!H138</f>
        <v>1  ШТ.</v>
      </c>
      <c r="E398" s="21">
        <f>Source!I138</f>
        <v>2</v>
      </c>
      <c r="F398" s="25"/>
      <c r="G398" s="24"/>
      <c r="H398" s="21"/>
      <c r="I398" s="25"/>
      <c r="J398" s="21"/>
      <c r="K398" s="25"/>
      <c r="Q398">
        <f>ROUND((Source!DN138/100)*ROUND((ROUND((Source!AF138*Source!AV138*Source!I138),2)),2), 2)</f>
        <v>63.93</v>
      </c>
      <c r="R398">
        <f>Source!X138</f>
        <v>1270.17</v>
      </c>
      <c r="S398">
        <f>ROUND((Source!DO138/100)*ROUND((ROUND((Source!AF138*Source!AV138*Source!I138),2)),2), 2)</f>
        <v>37.57</v>
      </c>
      <c r="T398">
        <f>Source!Y138</f>
        <v>659.2</v>
      </c>
      <c r="U398">
        <f>ROUND((175/100)*ROUND((ROUND((Source!AE138*Source!AV138*Source!I138),2)),2), 2)</f>
        <v>0.74</v>
      </c>
      <c r="V398">
        <f>ROUND((160/100)*ROUND(ROUND((ROUND((Source!AE138*Source!AV138*Source!I138),2)*Source!BS138),2), 2), 2)</f>
        <v>19.260000000000002</v>
      </c>
    </row>
    <row r="399" spans="1:28" ht="14.25" x14ac:dyDescent="0.2">
      <c r="A399" s="22"/>
      <c r="B399" s="22"/>
      <c r="C399" s="22" t="s">
        <v>570</v>
      </c>
      <c r="D399" s="23"/>
      <c r="E399" s="21"/>
      <c r="F399" s="25">
        <f>Source!AO138</f>
        <v>26.78</v>
      </c>
      <c r="G399" s="24" t="str">
        <f>Source!DG138</f>
        <v/>
      </c>
      <c r="H399" s="21">
        <f>Source!AV138</f>
        <v>1.0469999999999999</v>
      </c>
      <c r="I399" s="25">
        <f>ROUND((ROUND((Source!AF138*Source!AV138*Source!I138),2)),2)</f>
        <v>56.08</v>
      </c>
      <c r="J399" s="21">
        <f>IF(Source!BA138&lt;&gt; 0, Source!BA138, 1)</f>
        <v>28.67</v>
      </c>
      <c r="K399" s="25">
        <f>Source!S138</f>
        <v>1607.81</v>
      </c>
      <c r="W399">
        <f>I399</f>
        <v>56.08</v>
      </c>
    </row>
    <row r="400" spans="1:28" ht="14.25" x14ac:dyDescent="0.2">
      <c r="A400" s="22"/>
      <c r="B400" s="22"/>
      <c r="C400" s="22" t="s">
        <v>577</v>
      </c>
      <c r="D400" s="23"/>
      <c r="E400" s="21"/>
      <c r="F400" s="25">
        <f>Source!AM138</f>
        <v>0.89</v>
      </c>
      <c r="G400" s="24" t="str">
        <f>Source!DE138</f>
        <v/>
      </c>
      <c r="H400" s="21">
        <f>Source!AV138</f>
        <v>1.0469999999999999</v>
      </c>
      <c r="I400" s="25">
        <f>(ROUND((ROUND(((Source!ET138)*Source!AV138*Source!I138),2)),2)+ROUND((ROUND(((Source!AE138-(Source!EU138))*Source!AV138*Source!I138),2)),2))</f>
        <v>1.86</v>
      </c>
      <c r="J400" s="21">
        <f>IF(Source!BB138&lt;&gt; 0, Source!BB138, 1)</f>
        <v>12.25</v>
      </c>
      <c r="K400" s="25">
        <f>Source!Q138</f>
        <v>22.79</v>
      </c>
    </row>
    <row r="401" spans="1:28" ht="14.25" x14ac:dyDescent="0.2">
      <c r="A401" s="22"/>
      <c r="B401" s="22"/>
      <c r="C401" s="22" t="s">
        <v>578</v>
      </c>
      <c r="D401" s="23"/>
      <c r="E401" s="21"/>
      <c r="F401" s="25">
        <f>Source!AN138</f>
        <v>0.2</v>
      </c>
      <c r="G401" s="24" t="str">
        <f>Source!DF138</f>
        <v/>
      </c>
      <c r="H401" s="21">
        <f>Source!AV138</f>
        <v>1.0469999999999999</v>
      </c>
      <c r="I401" s="33">
        <f>ROUND((ROUND((Source!AE138*Source!AV138*Source!I138),2)),2)</f>
        <v>0.42</v>
      </c>
      <c r="J401" s="21">
        <f>IF(Source!BS138&lt;&gt; 0, Source!BS138, 1)</f>
        <v>28.67</v>
      </c>
      <c r="K401" s="33">
        <f>Source!R138</f>
        <v>12.04</v>
      </c>
      <c r="W401">
        <f>I401</f>
        <v>0.42</v>
      </c>
    </row>
    <row r="402" spans="1:28" ht="14.25" x14ac:dyDescent="0.2">
      <c r="A402" s="22"/>
      <c r="B402" s="22"/>
      <c r="C402" s="22" t="s">
        <v>580</v>
      </c>
      <c r="D402" s="23"/>
      <c r="E402" s="21"/>
      <c r="F402" s="25">
        <f>Source!AL138</f>
        <v>7.84</v>
      </c>
      <c r="G402" s="24" t="str">
        <f>Source!DD138</f>
        <v/>
      </c>
      <c r="H402" s="21">
        <f>Source!AW138</f>
        <v>1</v>
      </c>
      <c r="I402" s="25">
        <f>ROUND((ROUND((Source!AC138*Source!AW138*Source!I138),2)),2)</f>
        <v>15.68</v>
      </c>
      <c r="J402" s="21">
        <f>IF(Source!BC138&lt;&gt; 0, Source!BC138, 1)</f>
        <v>8.24</v>
      </c>
      <c r="K402" s="25">
        <f>Source!P138</f>
        <v>129.19999999999999</v>
      </c>
    </row>
    <row r="403" spans="1:28" ht="14.25" x14ac:dyDescent="0.2">
      <c r="A403" s="22"/>
      <c r="B403" s="22"/>
      <c r="C403" s="22" t="s">
        <v>571</v>
      </c>
      <c r="D403" s="23" t="s">
        <v>572</v>
      </c>
      <c r="E403" s="21">
        <f>Source!DN138</f>
        <v>114</v>
      </c>
      <c r="F403" s="25"/>
      <c r="G403" s="24"/>
      <c r="H403" s="21"/>
      <c r="I403" s="25">
        <f>SUM(Q398:Q402)</f>
        <v>63.93</v>
      </c>
      <c r="J403" s="21">
        <f>Source!BZ138</f>
        <v>79</v>
      </c>
      <c r="K403" s="25">
        <f>SUM(R398:R402)</f>
        <v>1270.17</v>
      </c>
    </row>
    <row r="404" spans="1:28" ht="14.25" x14ac:dyDescent="0.2">
      <c r="A404" s="22"/>
      <c r="B404" s="22"/>
      <c r="C404" s="22" t="s">
        <v>573</v>
      </c>
      <c r="D404" s="23" t="s">
        <v>572</v>
      </c>
      <c r="E404" s="21">
        <f>Source!DO138</f>
        <v>67</v>
      </c>
      <c r="F404" s="25"/>
      <c r="G404" s="24"/>
      <c r="H404" s="21"/>
      <c r="I404" s="25">
        <f>SUM(S398:S403)</f>
        <v>37.57</v>
      </c>
      <c r="J404" s="21">
        <f>Source!CA138</f>
        <v>41</v>
      </c>
      <c r="K404" s="25">
        <f>SUM(T398:T403)</f>
        <v>659.2</v>
      </c>
    </row>
    <row r="405" spans="1:28" ht="14.25" x14ac:dyDescent="0.2">
      <c r="A405" s="22"/>
      <c r="B405" s="22"/>
      <c r="C405" s="22" t="s">
        <v>579</v>
      </c>
      <c r="D405" s="23" t="s">
        <v>572</v>
      </c>
      <c r="E405" s="21">
        <f>175</f>
        <v>175</v>
      </c>
      <c r="F405" s="25"/>
      <c r="G405" s="24"/>
      <c r="H405" s="21"/>
      <c r="I405" s="25">
        <f>SUM(U398:U404)</f>
        <v>0.74</v>
      </c>
      <c r="J405" s="21">
        <f>160</f>
        <v>160</v>
      </c>
      <c r="K405" s="25">
        <f>SUM(V398:V404)</f>
        <v>19.260000000000002</v>
      </c>
    </row>
    <row r="406" spans="1:28" ht="14.25" x14ac:dyDescent="0.2">
      <c r="A406" s="27"/>
      <c r="B406" s="27"/>
      <c r="C406" s="27" t="s">
        <v>574</v>
      </c>
      <c r="D406" s="28" t="s">
        <v>575</v>
      </c>
      <c r="E406" s="29">
        <f>Source!AQ138</f>
        <v>2.06</v>
      </c>
      <c r="F406" s="30"/>
      <c r="G406" s="31" t="str">
        <f>Source!DI138</f>
        <v/>
      </c>
      <c r="H406" s="29">
        <f>Source!AV138</f>
        <v>1.0469999999999999</v>
      </c>
      <c r="I406" s="30">
        <f>Source!U138</f>
        <v>4.3136399999999995</v>
      </c>
      <c r="J406" s="29"/>
      <c r="K406" s="30"/>
      <c r="AB406" s="26">
        <f>I406</f>
        <v>4.3136399999999995</v>
      </c>
    </row>
    <row r="407" spans="1:28" ht="15" x14ac:dyDescent="0.25">
      <c r="A407" s="32"/>
      <c r="B407" s="32"/>
      <c r="C407" s="56" t="s">
        <v>576</v>
      </c>
      <c r="D407" s="32"/>
      <c r="E407" s="32"/>
      <c r="F407" s="32"/>
      <c r="G407" s="32"/>
      <c r="H407" s="42">
        <f>I399+I400+I402+I403+I404+I405</f>
        <v>175.86</v>
      </c>
      <c r="I407" s="42"/>
      <c r="J407" s="42">
        <f>K399+K400+K402+K403+K404+K405</f>
        <v>3708.4300000000003</v>
      </c>
      <c r="K407" s="42"/>
      <c r="O407" s="26">
        <f>I399+I400+I402+I403+I404+I405</f>
        <v>175.86</v>
      </c>
      <c r="P407" s="26">
        <f>K399+K400+K402+K403+K404+K405</f>
        <v>3708.4300000000003</v>
      </c>
      <c r="X407">
        <f>IF(Source!BI138&lt;=1,I399+I400+I402+I403+I404+I405-0, 0)</f>
        <v>0</v>
      </c>
      <c r="Y407">
        <f>IF(Source!BI138=2,I399+I400+I402+I403+I404+I405-0, 0)</f>
        <v>175.86</v>
      </c>
      <c r="Z407">
        <f>IF(Source!BI138=3,I399+I400+I402+I403+I404+I405-0, 0)</f>
        <v>0</v>
      </c>
      <c r="AA407">
        <f>IF(Source!BI138=4,I399+I400+I402+I403+I404+I405,0)</f>
        <v>0</v>
      </c>
    </row>
    <row r="409" spans="1:28" ht="14.25" x14ac:dyDescent="0.2">
      <c r="A409" s="22">
        <v>36</v>
      </c>
      <c r="B409" s="22" t="str">
        <f>Source!F139</f>
        <v>4.11-2-1</v>
      </c>
      <c r="C409" s="22" t="s">
        <v>245</v>
      </c>
      <c r="D409" s="23" t="str">
        <f>Source!H139</f>
        <v>1  ШТ.</v>
      </c>
      <c r="E409" s="21">
        <f>Source!I139</f>
        <v>14</v>
      </c>
      <c r="F409" s="25"/>
      <c r="G409" s="24"/>
      <c r="H409" s="21"/>
      <c r="I409" s="25"/>
      <c r="J409" s="21"/>
      <c r="K409" s="25"/>
      <c r="Q409">
        <f>ROUND((Source!DN139/100)*ROUND((ROUND((Source!AF139*Source!AV139*Source!I139),2)),2), 2)</f>
        <v>65.17</v>
      </c>
      <c r="R409">
        <f>Source!X139</f>
        <v>1294.8599999999999</v>
      </c>
      <c r="S409">
        <f>ROUND((Source!DO139/100)*ROUND((ROUND((Source!AF139*Source!AV139*Source!I139),2)),2), 2)</f>
        <v>38.299999999999997</v>
      </c>
      <c r="T409">
        <f>Source!Y139</f>
        <v>672.01</v>
      </c>
      <c r="U409">
        <f>ROUND((175/100)*ROUND((ROUND((Source!AE139*Source!AV139*Source!I139),2)),2), 2)</f>
        <v>0</v>
      </c>
      <c r="V409">
        <f>ROUND((160/100)*ROUND(ROUND((ROUND((Source!AE139*Source!AV139*Source!I139),2)*Source!BS139),2), 2), 2)</f>
        <v>0</v>
      </c>
    </row>
    <row r="410" spans="1:28" ht="14.25" x14ac:dyDescent="0.2">
      <c r="A410" s="22"/>
      <c r="B410" s="22"/>
      <c r="C410" s="22" t="s">
        <v>570</v>
      </c>
      <c r="D410" s="23"/>
      <c r="E410" s="21"/>
      <c r="F410" s="25">
        <f>Source!AO139</f>
        <v>3.9</v>
      </c>
      <c r="G410" s="24" t="str">
        <f>Source!DG139</f>
        <v/>
      </c>
      <c r="H410" s="21">
        <f>Source!AV139</f>
        <v>1.0469999999999999</v>
      </c>
      <c r="I410" s="25">
        <f>ROUND((ROUND((Source!AF139*Source!AV139*Source!I139),2)),2)</f>
        <v>57.17</v>
      </c>
      <c r="J410" s="21">
        <f>IF(Source!BA139&lt;&gt; 0, Source!BA139, 1)</f>
        <v>28.67</v>
      </c>
      <c r="K410" s="25">
        <f>Source!S139</f>
        <v>1639.06</v>
      </c>
      <c r="W410">
        <f>I410</f>
        <v>57.17</v>
      </c>
    </row>
    <row r="411" spans="1:28" ht="14.25" x14ac:dyDescent="0.2">
      <c r="A411" s="22"/>
      <c r="B411" s="22"/>
      <c r="C411" s="22" t="s">
        <v>580</v>
      </c>
      <c r="D411" s="23"/>
      <c r="E411" s="21"/>
      <c r="F411" s="25">
        <f>Source!AL139</f>
        <v>0.91</v>
      </c>
      <c r="G411" s="24" t="str">
        <f>Source!DD139</f>
        <v/>
      </c>
      <c r="H411" s="21">
        <f>Source!AW139</f>
        <v>1</v>
      </c>
      <c r="I411" s="25">
        <f>ROUND((ROUND((Source!AC139*Source!AW139*Source!I139),2)),2)</f>
        <v>12.74</v>
      </c>
      <c r="J411" s="21">
        <f>IF(Source!BC139&lt;&gt; 0, Source!BC139, 1)</f>
        <v>8.24</v>
      </c>
      <c r="K411" s="25">
        <f>Source!P139</f>
        <v>104.98</v>
      </c>
    </row>
    <row r="412" spans="1:28" ht="14.25" x14ac:dyDescent="0.2">
      <c r="A412" s="22"/>
      <c r="B412" s="22"/>
      <c r="C412" s="22" t="s">
        <v>571</v>
      </c>
      <c r="D412" s="23" t="s">
        <v>572</v>
      </c>
      <c r="E412" s="21">
        <f>Source!DN139</f>
        <v>114</v>
      </c>
      <c r="F412" s="25"/>
      <c r="G412" s="24"/>
      <c r="H412" s="21"/>
      <c r="I412" s="25">
        <f>SUM(Q409:Q411)</f>
        <v>65.17</v>
      </c>
      <c r="J412" s="21">
        <f>Source!BZ139</f>
        <v>79</v>
      </c>
      <c r="K412" s="25">
        <f>SUM(R409:R411)</f>
        <v>1294.8599999999999</v>
      </c>
    </row>
    <row r="413" spans="1:28" ht="14.25" x14ac:dyDescent="0.2">
      <c r="A413" s="22"/>
      <c r="B413" s="22"/>
      <c r="C413" s="22" t="s">
        <v>573</v>
      </c>
      <c r="D413" s="23" t="s">
        <v>572</v>
      </c>
      <c r="E413" s="21">
        <f>Source!DO139</f>
        <v>67</v>
      </c>
      <c r="F413" s="25"/>
      <c r="G413" s="24"/>
      <c r="H413" s="21"/>
      <c r="I413" s="25">
        <f>SUM(S409:S412)</f>
        <v>38.299999999999997</v>
      </c>
      <c r="J413" s="21">
        <f>Source!CA139</f>
        <v>41</v>
      </c>
      <c r="K413" s="25">
        <f>SUM(T409:T412)</f>
        <v>672.01</v>
      </c>
    </row>
    <row r="414" spans="1:28" ht="14.25" x14ac:dyDescent="0.2">
      <c r="A414" s="27"/>
      <c r="B414" s="27"/>
      <c r="C414" s="27" t="s">
        <v>574</v>
      </c>
      <c r="D414" s="28" t="s">
        <v>575</v>
      </c>
      <c r="E414" s="29">
        <f>Source!AQ139</f>
        <v>0.3</v>
      </c>
      <c r="F414" s="30"/>
      <c r="G414" s="31" t="str">
        <f>Source!DI139</f>
        <v/>
      </c>
      <c r="H414" s="29">
        <f>Source!AV139</f>
        <v>1.0469999999999999</v>
      </c>
      <c r="I414" s="30">
        <f>Source!U139</f>
        <v>4.3974000000000002</v>
      </c>
      <c r="J414" s="29"/>
      <c r="K414" s="30"/>
      <c r="AB414" s="26">
        <f>I414</f>
        <v>4.3974000000000002</v>
      </c>
    </row>
    <row r="415" spans="1:28" ht="15" x14ac:dyDescent="0.25">
      <c r="A415" s="32"/>
      <c r="B415" s="32"/>
      <c r="C415" s="56" t="s">
        <v>576</v>
      </c>
      <c r="D415" s="32"/>
      <c r="E415" s="32"/>
      <c r="F415" s="32"/>
      <c r="G415" s="32"/>
      <c r="H415" s="42">
        <f>I410+I411+I412+I413</f>
        <v>173.38</v>
      </c>
      <c r="I415" s="42"/>
      <c r="J415" s="42">
        <f>K410+K411+K412+K413</f>
        <v>3710.91</v>
      </c>
      <c r="K415" s="42"/>
      <c r="O415" s="26">
        <f>I410+I411+I412+I413</f>
        <v>173.38</v>
      </c>
      <c r="P415" s="26">
        <f>K410+K411+K412+K413</f>
        <v>3710.91</v>
      </c>
      <c r="X415">
        <f>IF(Source!BI139&lt;=1,I410+I411+I412+I413-0, 0)</f>
        <v>0</v>
      </c>
      <c r="Y415">
        <f>IF(Source!BI139=2,I410+I411+I412+I413-0, 0)</f>
        <v>173.38</v>
      </c>
      <c r="Z415">
        <f>IF(Source!BI139=3,I410+I411+I412+I413-0, 0)</f>
        <v>0</v>
      </c>
      <c r="AA415">
        <f>IF(Source!BI139=4,I410+I411+I412+I413,0)</f>
        <v>0</v>
      </c>
    </row>
    <row r="418" spans="1:27" ht="15" x14ac:dyDescent="0.25">
      <c r="A418" s="41" t="str">
        <f>CONCATENATE("Итого по разделу: ",IF(Source!G141&lt;&gt;"Новый раздел", Source!G141, ""))</f>
        <v>Итого по разделу: Монтажные работы</v>
      </c>
      <c r="B418" s="41"/>
      <c r="C418" s="41"/>
      <c r="D418" s="41"/>
      <c r="E418" s="41"/>
      <c r="F418" s="41"/>
      <c r="G418" s="41"/>
      <c r="H418" s="39">
        <f>SUM(O232:O417)</f>
        <v>16612.060000000001</v>
      </c>
      <c r="I418" s="40"/>
      <c r="J418" s="39">
        <f>SUM(P232:P417)</f>
        <v>316724.30999999988</v>
      </c>
      <c r="K418" s="40"/>
    </row>
    <row r="419" spans="1:27" hidden="1" x14ac:dyDescent="0.2">
      <c r="A419" t="s">
        <v>581</v>
      </c>
      <c r="H419">
        <f>SUM(AC232:AC418)</f>
        <v>0</v>
      </c>
      <c r="J419">
        <f>SUM(AD232:AD418)</f>
        <v>0</v>
      </c>
    </row>
    <row r="420" spans="1:27" hidden="1" x14ac:dyDescent="0.2">
      <c r="A420" t="s">
        <v>582</v>
      </c>
      <c r="H420">
        <f>SUM(AE232:AE419)</f>
        <v>0</v>
      </c>
      <c r="J420">
        <f>SUM(AF232:AF419)</f>
        <v>0</v>
      </c>
    </row>
    <row r="422" spans="1:27" ht="16.5" x14ac:dyDescent="0.25">
      <c r="A422" s="43" t="str">
        <f>CONCATENATE("Раздел: ",IF(Source!G171&lt;&gt;"Новый раздел", Source!G171, ""))</f>
        <v>Раздел: Материалы не учтенные ценником</v>
      </c>
      <c r="B422" s="43"/>
      <c r="C422" s="43"/>
      <c r="D422" s="43"/>
      <c r="E422" s="43"/>
      <c r="F422" s="43"/>
      <c r="G422" s="43"/>
      <c r="H422" s="43"/>
      <c r="I422" s="43"/>
      <c r="J422" s="43"/>
      <c r="K422" s="43"/>
    </row>
    <row r="423" spans="1:27" ht="57" x14ac:dyDescent="0.2">
      <c r="A423" s="27">
        <v>37</v>
      </c>
      <c r="B423" s="27" t="str">
        <f>Source!F175</f>
        <v>1.23-7-3</v>
      </c>
      <c r="C423" s="27" t="s">
        <v>252</v>
      </c>
      <c r="D423" s="28" t="str">
        <f>Source!H175</f>
        <v>км</v>
      </c>
      <c r="E423" s="29">
        <f>Source!I175</f>
        <v>2.1000000000000001E-2</v>
      </c>
      <c r="F423" s="30">
        <f>Source!AL175</f>
        <v>177980.13</v>
      </c>
      <c r="G423" s="31" t="str">
        <f>Source!DD175</f>
        <v/>
      </c>
      <c r="H423" s="29">
        <f>Source!AW175</f>
        <v>1</v>
      </c>
      <c r="I423" s="30">
        <f>ROUND((ROUND((Source!AC175*Source!AW175*Source!I175),2)),2)</f>
        <v>3737.58</v>
      </c>
      <c r="J423" s="29">
        <f>IF(Source!BC175&lt;&gt; 0, Source!BC175, 1)</f>
        <v>3.26</v>
      </c>
      <c r="K423" s="30">
        <f>Source!P175</f>
        <v>12184.51</v>
      </c>
      <c r="Q423">
        <f>ROUND((Source!DN175/100)*ROUND((ROUND((Source!AF175*Source!AV175*Source!I175),2)),2), 2)</f>
        <v>0</v>
      </c>
      <c r="R423">
        <f>Source!X175</f>
        <v>0</v>
      </c>
      <c r="S423">
        <f>ROUND((Source!DO175/100)*ROUND((ROUND((Source!AF175*Source!AV175*Source!I175),2)),2), 2)</f>
        <v>0</v>
      </c>
      <c r="T423">
        <f>Source!Y175</f>
        <v>0</v>
      </c>
      <c r="U423">
        <f>ROUND((175/100)*ROUND((ROUND((Source!AE175*Source!AV175*Source!I175),2)),2), 2)</f>
        <v>0</v>
      </c>
      <c r="V423">
        <f>ROUND((160/100)*ROUND(ROUND((ROUND((Source!AE175*Source!AV175*Source!I175),2)*Source!BS175),2), 2), 2)</f>
        <v>0</v>
      </c>
    </row>
    <row r="424" spans="1:27" ht="15" x14ac:dyDescent="0.25">
      <c r="A424" s="32"/>
      <c r="B424" s="32"/>
      <c r="C424" s="56" t="s">
        <v>576</v>
      </c>
      <c r="D424" s="32"/>
      <c r="E424" s="32"/>
      <c r="F424" s="32"/>
      <c r="G424" s="32"/>
      <c r="H424" s="42">
        <f>I423</f>
        <v>3737.58</v>
      </c>
      <c r="I424" s="42"/>
      <c r="J424" s="42">
        <f>K423</f>
        <v>12184.51</v>
      </c>
      <c r="K424" s="42"/>
      <c r="O424" s="26">
        <f>I423</f>
        <v>3737.58</v>
      </c>
      <c r="P424" s="26">
        <f>K423</f>
        <v>12184.51</v>
      </c>
      <c r="X424">
        <f>IF(Source!BI175&lt;=1,I423-0, 0)</f>
        <v>0</v>
      </c>
      <c r="Y424">
        <f>IF(Source!BI175=2,I423-0, 0)</f>
        <v>3737.58</v>
      </c>
      <c r="Z424">
        <f>IF(Source!BI175=3,I423-0, 0)</f>
        <v>0</v>
      </c>
      <c r="AA424">
        <f>IF(Source!BI175=4,I423,0)</f>
        <v>0</v>
      </c>
    </row>
    <row r="426" spans="1:27" ht="57" x14ac:dyDescent="0.2">
      <c r="A426" s="27">
        <v>38</v>
      </c>
      <c r="B426" s="27" t="str">
        <f>Source!F176</f>
        <v>1.21-5-507</v>
      </c>
      <c r="C426" s="27" t="s">
        <v>260</v>
      </c>
      <c r="D426" s="28" t="str">
        <f>Source!H176</f>
        <v>КОМПЛЕКТ</v>
      </c>
      <c r="E426" s="29">
        <f>Source!I176</f>
        <v>4</v>
      </c>
      <c r="F426" s="30">
        <f>Source!AL176</f>
        <v>2045.25</v>
      </c>
      <c r="G426" s="31" t="str">
        <f>Source!DD176</f>
        <v/>
      </c>
      <c r="H426" s="29">
        <f>Source!AW176</f>
        <v>1</v>
      </c>
      <c r="I426" s="30">
        <f>ROUND((ROUND((Source!AC176*Source!AW176*Source!I176),2)),2)</f>
        <v>8181</v>
      </c>
      <c r="J426" s="29">
        <f>IF(Source!BC176&lt;&gt; 0, Source!BC176, 1)</f>
        <v>3.46</v>
      </c>
      <c r="K426" s="30">
        <f>Source!P176</f>
        <v>28306.26</v>
      </c>
      <c r="Q426">
        <f>ROUND((Source!DN176/100)*ROUND((ROUND((Source!AF176*Source!AV176*Source!I176),2)),2), 2)</f>
        <v>0</v>
      </c>
      <c r="R426">
        <f>Source!X176</f>
        <v>0</v>
      </c>
      <c r="S426">
        <f>ROUND((Source!DO176/100)*ROUND((ROUND((Source!AF176*Source!AV176*Source!I176),2)),2), 2)</f>
        <v>0</v>
      </c>
      <c r="T426">
        <f>Source!Y176</f>
        <v>0</v>
      </c>
      <c r="U426">
        <f>ROUND((175/100)*ROUND((ROUND((Source!AE176*Source!AV176*Source!I176),2)),2), 2)</f>
        <v>0</v>
      </c>
      <c r="V426">
        <f>ROUND((160/100)*ROUND(ROUND((ROUND((Source!AE176*Source!AV176*Source!I176),2)*Source!BS176),2), 2), 2)</f>
        <v>0</v>
      </c>
    </row>
    <row r="427" spans="1:27" ht="15" x14ac:dyDescent="0.25">
      <c r="A427" s="32"/>
      <c r="B427" s="32"/>
      <c r="C427" s="56" t="s">
        <v>576</v>
      </c>
      <c r="D427" s="32"/>
      <c r="E427" s="32"/>
      <c r="F427" s="32"/>
      <c r="G427" s="32"/>
      <c r="H427" s="42">
        <f>I426</f>
        <v>8181</v>
      </c>
      <c r="I427" s="42"/>
      <c r="J427" s="42">
        <f>K426</f>
        <v>28306.26</v>
      </c>
      <c r="K427" s="42"/>
      <c r="O427" s="26">
        <f>I426</f>
        <v>8181</v>
      </c>
      <c r="P427" s="26">
        <f>K426</f>
        <v>28306.26</v>
      </c>
      <c r="X427">
        <f>IF(Source!BI176&lt;=1,I426-0, 0)</f>
        <v>0</v>
      </c>
      <c r="Y427">
        <f>IF(Source!BI176=2,I426-0, 0)</f>
        <v>8181</v>
      </c>
      <c r="Z427">
        <f>IF(Source!BI176=3,I426-0, 0)</f>
        <v>0</v>
      </c>
      <c r="AA427">
        <f>IF(Source!BI176=4,I426,0)</f>
        <v>0</v>
      </c>
    </row>
    <row r="429" spans="1:27" ht="28.5" x14ac:dyDescent="0.2">
      <c r="A429" s="27">
        <v>39</v>
      </c>
      <c r="B429" s="27" t="str">
        <f>Source!F177</f>
        <v>1.12-5-372</v>
      </c>
      <c r="C429" s="27" t="s">
        <v>265</v>
      </c>
      <c r="D429" s="28" t="str">
        <f>Source!H177</f>
        <v>м</v>
      </c>
      <c r="E429" s="29">
        <f>Source!I177</f>
        <v>30</v>
      </c>
      <c r="F429" s="30">
        <f>Source!AL177</f>
        <v>3.45</v>
      </c>
      <c r="G429" s="31" t="str">
        <f>Source!DD177</f>
        <v/>
      </c>
      <c r="H429" s="29">
        <f>Source!AW177</f>
        <v>1</v>
      </c>
      <c r="I429" s="30">
        <f>ROUND((ROUND((Source!AC177*Source!AW177*Source!I177),2)),2)</f>
        <v>103.5</v>
      </c>
      <c r="J429" s="29">
        <f>IF(Source!BC177&lt;&gt; 0, Source!BC177, 1)</f>
        <v>4.54</v>
      </c>
      <c r="K429" s="30">
        <f>Source!P177</f>
        <v>469.89</v>
      </c>
      <c r="Q429">
        <f>ROUND((Source!DN177/100)*ROUND((ROUND((Source!AF177*Source!AV177*Source!I177),2)),2), 2)</f>
        <v>0</v>
      </c>
      <c r="R429">
        <f>Source!X177</f>
        <v>0</v>
      </c>
      <c r="S429">
        <f>ROUND((Source!DO177/100)*ROUND((ROUND((Source!AF177*Source!AV177*Source!I177),2)),2), 2)</f>
        <v>0</v>
      </c>
      <c r="T429">
        <f>Source!Y177</f>
        <v>0</v>
      </c>
      <c r="U429">
        <f>ROUND((175/100)*ROUND((ROUND((Source!AE177*Source!AV177*Source!I177),2)),2), 2)</f>
        <v>0</v>
      </c>
      <c r="V429">
        <f>ROUND((160/100)*ROUND(ROUND((ROUND((Source!AE177*Source!AV177*Source!I177),2)*Source!BS177),2), 2), 2)</f>
        <v>0</v>
      </c>
    </row>
    <row r="430" spans="1:27" ht="15" x14ac:dyDescent="0.25">
      <c r="A430" s="32"/>
      <c r="B430" s="32"/>
      <c r="C430" s="56" t="s">
        <v>576</v>
      </c>
      <c r="D430" s="32"/>
      <c r="E430" s="32"/>
      <c r="F430" s="32"/>
      <c r="G430" s="32"/>
      <c r="H430" s="42">
        <f>I429</f>
        <v>103.5</v>
      </c>
      <c r="I430" s="42"/>
      <c r="J430" s="42">
        <f>K429</f>
        <v>469.89</v>
      </c>
      <c r="K430" s="42"/>
      <c r="O430" s="26">
        <f>I429</f>
        <v>103.5</v>
      </c>
      <c r="P430" s="26">
        <f>K429</f>
        <v>469.89</v>
      </c>
      <c r="X430">
        <f>IF(Source!BI177&lt;=1,I429-0, 0)</f>
        <v>103.5</v>
      </c>
      <c r="Y430">
        <f>IF(Source!BI177=2,I429-0, 0)</f>
        <v>0</v>
      </c>
      <c r="Z430">
        <f>IF(Source!BI177=3,I429-0, 0)</f>
        <v>0</v>
      </c>
      <c r="AA430">
        <f>IF(Source!BI177=4,I429,0)</f>
        <v>0</v>
      </c>
    </row>
    <row r="432" spans="1:27" ht="28.5" x14ac:dyDescent="0.2">
      <c r="A432" s="27">
        <v>40</v>
      </c>
      <c r="B432" s="27" t="str">
        <f>Source!F178</f>
        <v>1.12-5-373</v>
      </c>
      <c r="C432" s="27" t="s">
        <v>273</v>
      </c>
      <c r="D432" s="28" t="str">
        <f>Source!H178</f>
        <v>м</v>
      </c>
      <c r="E432" s="29">
        <f>Source!I178</f>
        <v>35</v>
      </c>
      <c r="F432" s="30">
        <f>Source!AL178</f>
        <v>5.19</v>
      </c>
      <c r="G432" s="31" t="str">
        <f>Source!DD178</f>
        <v/>
      </c>
      <c r="H432" s="29">
        <f>Source!AW178</f>
        <v>1</v>
      </c>
      <c r="I432" s="30">
        <f>ROUND((ROUND((Source!AC178*Source!AW178*Source!I178),2)),2)</f>
        <v>181.65</v>
      </c>
      <c r="J432" s="29">
        <f>IF(Source!BC178&lt;&gt; 0, Source!BC178, 1)</f>
        <v>5.28</v>
      </c>
      <c r="K432" s="30">
        <f>Source!P178</f>
        <v>959.11</v>
      </c>
      <c r="Q432">
        <f>ROUND((Source!DN178/100)*ROUND((ROUND((Source!AF178*Source!AV178*Source!I178),2)),2), 2)</f>
        <v>0</v>
      </c>
      <c r="R432">
        <f>Source!X178</f>
        <v>0</v>
      </c>
      <c r="S432">
        <f>ROUND((Source!DO178/100)*ROUND((ROUND((Source!AF178*Source!AV178*Source!I178),2)),2), 2)</f>
        <v>0</v>
      </c>
      <c r="T432">
        <f>Source!Y178</f>
        <v>0</v>
      </c>
      <c r="U432">
        <f>ROUND((175/100)*ROUND((ROUND((Source!AE178*Source!AV178*Source!I178),2)),2), 2)</f>
        <v>0</v>
      </c>
      <c r="V432">
        <f>ROUND((160/100)*ROUND(ROUND((ROUND((Source!AE178*Source!AV178*Source!I178),2)*Source!BS178),2), 2), 2)</f>
        <v>0</v>
      </c>
    </row>
    <row r="433" spans="1:27" ht="15" x14ac:dyDescent="0.25">
      <c r="A433" s="32"/>
      <c r="B433" s="32"/>
      <c r="C433" s="56" t="s">
        <v>576</v>
      </c>
      <c r="D433" s="32"/>
      <c r="E433" s="32"/>
      <c r="F433" s="32"/>
      <c r="G433" s="32"/>
      <c r="H433" s="42">
        <f>I432</f>
        <v>181.65</v>
      </c>
      <c r="I433" s="42"/>
      <c r="J433" s="42">
        <f>K432</f>
        <v>959.11</v>
      </c>
      <c r="K433" s="42"/>
      <c r="O433" s="26">
        <f>I432</f>
        <v>181.65</v>
      </c>
      <c r="P433" s="26">
        <f>K432</f>
        <v>959.11</v>
      </c>
      <c r="X433">
        <f>IF(Source!BI178&lt;=1,I432-0, 0)</f>
        <v>181.65</v>
      </c>
      <c r="Y433">
        <f>IF(Source!BI178=2,I432-0, 0)</f>
        <v>0</v>
      </c>
      <c r="Z433">
        <f>IF(Source!BI178=3,I432-0, 0)</f>
        <v>0</v>
      </c>
      <c r="AA433">
        <f>IF(Source!BI178=4,I432,0)</f>
        <v>0</v>
      </c>
    </row>
    <row r="435" spans="1:27" ht="42.75" x14ac:dyDescent="0.2">
      <c r="A435" s="27">
        <v>41</v>
      </c>
      <c r="B435" s="27" t="str">
        <f>Source!F179</f>
        <v>1.23-8-415</v>
      </c>
      <c r="C435" s="27" t="s">
        <v>277</v>
      </c>
      <c r="D435" s="28" t="str">
        <f>Source!H179</f>
        <v>км</v>
      </c>
      <c r="E435" s="29">
        <f>Source!I179</f>
        <v>0.02</v>
      </c>
      <c r="F435" s="30">
        <f>Source!AL179</f>
        <v>7649.72</v>
      </c>
      <c r="G435" s="31" t="str">
        <f>Source!DD179</f>
        <v/>
      </c>
      <c r="H435" s="29">
        <f>Source!AW179</f>
        <v>1</v>
      </c>
      <c r="I435" s="30">
        <f>ROUND((ROUND((Source!AC179*Source!AW179*Source!I179),2)),2)</f>
        <v>152.99</v>
      </c>
      <c r="J435" s="29">
        <f>IF(Source!BC179&lt;&gt; 0, Source!BC179, 1)</f>
        <v>4.87</v>
      </c>
      <c r="K435" s="30">
        <f>Source!P179</f>
        <v>745.06</v>
      </c>
      <c r="Q435">
        <f>ROUND((Source!DN179/100)*ROUND((ROUND((Source!AF179*Source!AV179*Source!I179),2)),2), 2)</f>
        <v>0</v>
      </c>
      <c r="R435">
        <f>Source!X179</f>
        <v>0</v>
      </c>
      <c r="S435">
        <f>ROUND((Source!DO179/100)*ROUND((ROUND((Source!AF179*Source!AV179*Source!I179),2)),2), 2)</f>
        <v>0</v>
      </c>
      <c r="T435">
        <f>Source!Y179</f>
        <v>0</v>
      </c>
      <c r="U435">
        <f>ROUND((175/100)*ROUND((ROUND((Source!AE179*Source!AV179*Source!I179),2)),2), 2)</f>
        <v>0</v>
      </c>
      <c r="V435">
        <f>ROUND((160/100)*ROUND(ROUND((ROUND((Source!AE179*Source!AV179*Source!I179),2)*Source!BS179),2), 2), 2)</f>
        <v>0</v>
      </c>
    </row>
    <row r="436" spans="1:27" ht="15" x14ac:dyDescent="0.25">
      <c r="A436" s="32"/>
      <c r="B436" s="32"/>
      <c r="C436" s="56" t="s">
        <v>576</v>
      </c>
      <c r="D436" s="32"/>
      <c r="E436" s="32"/>
      <c r="F436" s="32"/>
      <c r="G436" s="32"/>
      <c r="H436" s="42">
        <f>I435</f>
        <v>152.99</v>
      </c>
      <c r="I436" s="42"/>
      <c r="J436" s="42">
        <f>K435</f>
        <v>745.06</v>
      </c>
      <c r="K436" s="42"/>
      <c r="O436" s="26">
        <f>I435</f>
        <v>152.99</v>
      </c>
      <c r="P436" s="26">
        <f>K435</f>
        <v>745.06</v>
      </c>
      <c r="X436">
        <f>IF(Source!BI179&lt;=1,I435-0, 0)</f>
        <v>0</v>
      </c>
      <c r="Y436">
        <f>IF(Source!BI179=2,I435-0, 0)</f>
        <v>152.99</v>
      </c>
      <c r="Z436">
        <f>IF(Source!BI179=3,I435-0, 0)</f>
        <v>0</v>
      </c>
      <c r="AA436">
        <f>IF(Source!BI179=4,I435,0)</f>
        <v>0</v>
      </c>
    </row>
    <row r="438" spans="1:27" ht="42.75" x14ac:dyDescent="0.2">
      <c r="A438" s="27">
        <v>42</v>
      </c>
      <c r="B438" s="27" t="str">
        <f>Source!F180</f>
        <v>1.23-8-416</v>
      </c>
      <c r="C438" s="27" t="s">
        <v>281</v>
      </c>
      <c r="D438" s="28" t="str">
        <f>Source!H180</f>
        <v>км</v>
      </c>
      <c r="E438" s="29">
        <f>Source!I180</f>
        <v>8.0000000000000002E-3</v>
      </c>
      <c r="F438" s="30">
        <f>Source!AL180</f>
        <v>12073.49</v>
      </c>
      <c r="G438" s="31" t="str">
        <f>Source!DD180</f>
        <v/>
      </c>
      <c r="H438" s="29">
        <f>Source!AW180</f>
        <v>1</v>
      </c>
      <c r="I438" s="30">
        <f>ROUND((ROUND((Source!AC180*Source!AW180*Source!I180),2)),2)</f>
        <v>96.59</v>
      </c>
      <c r="J438" s="29">
        <f>IF(Source!BC180&lt;&gt; 0, Source!BC180, 1)</f>
        <v>4.5199999999999996</v>
      </c>
      <c r="K438" s="30">
        <f>Source!P180</f>
        <v>436.59</v>
      </c>
      <c r="Q438">
        <f>ROUND((Source!DN180/100)*ROUND((ROUND((Source!AF180*Source!AV180*Source!I180),2)),2), 2)</f>
        <v>0</v>
      </c>
      <c r="R438">
        <f>Source!X180</f>
        <v>0</v>
      </c>
      <c r="S438">
        <f>ROUND((Source!DO180/100)*ROUND((ROUND((Source!AF180*Source!AV180*Source!I180),2)),2), 2)</f>
        <v>0</v>
      </c>
      <c r="T438">
        <f>Source!Y180</f>
        <v>0</v>
      </c>
      <c r="U438">
        <f>ROUND((175/100)*ROUND((ROUND((Source!AE180*Source!AV180*Source!I180),2)),2), 2)</f>
        <v>0</v>
      </c>
      <c r="V438">
        <f>ROUND((160/100)*ROUND(ROUND((ROUND((Source!AE180*Source!AV180*Source!I180),2)*Source!BS180),2), 2), 2)</f>
        <v>0</v>
      </c>
    </row>
    <row r="439" spans="1:27" ht="15" x14ac:dyDescent="0.25">
      <c r="A439" s="32"/>
      <c r="B439" s="32"/>
      <c r="C439" s="56" t="s">
        <v>576</v>
      </c>
      <c r="D439" s="32"/>
      <c r="E439" s="32"/>
      <c r="F439" s="32"/>
      <c r="G439" s="32"/>
      <c r="H439" s="42">
        <f>I438</f>
        <v>96.59</v>
      </c>
      <c r="I439" s="42"/>
      <c r="J439" s="42">
        <f>K438</f>
        <v>436.59</v>
      </c>
      <c r="K439" s="42"/>
      <c r="O439" s="26">
        <f>I438</f>
        <v>96.59</v>
      </c>
      <c r="P439" s="26">
        <f>K438</f>
        <v>436.59</v>
      </c>
      <c r="X439">
        <f>IF(Source!BI180&lt;=1,I438-0, 0)</f>
        <v>0</v>
      </c>
      <c r="Y439">
        <f>IF(Source!BI180=2,I438-0, 0)</f>
        <v>96.59</v>
      </c>
      <c r="Z439">
        <f>IF(Source!BI180=3,I438-0, 0)</f>
        <v>0</v>
      </c>
      <c r="AA439">
        <f>IF(Source!BI180=4,I438,0)</f>
        <v>0</v>
      </c>
    </row>
    <row r="441" spans="1:27" ht="42.75" x14ac:dyDescent="0.2">
      <c r="A441" s="27">
        <v>43</v>
      </c>
      <c r="B441" s="27" t="str">
        <f>Source!F181</f>
        <v>1.23-8-432</v>
      </c>
      <c r="C441" s="27" t="s">
        <v>285</v>
      </c>
      <c r="D441" s="28" t="str">
        <f>Source!H181</f>
        <v>км</v>
      </c>
      <c r="E441" s="29">
        <f>Source!I181</f>
        <v>0.01</v>
      </c>
      <c r="F441" s="30">
        <f>Source!AL181</f>
        <v>20676.59</v>
      </c>
      <c r="G441" s="31" t="str">
        <f>Source!DD181</f>
        <v/>
      </c>
      <c r="H441" s="29">
        <f>Source!AW181</f>
        <v>1</v>
      </c>
      <c r="I441" s="30">
        <f>ROUND((ROUND((Source!AC181*Source!AW181*Source!I181),2)),2)</f>
        <v>206.77</v>
      </c>
      <c r="J441" s="29">
        <f>IF(Source!BC181&lt;&gt; 0, Source!BC181, 1)</f>
        <v>5.37</v>
      </c>
      <c r="K441" s="30">
        <f>Source!P181</f>
        <v>1110.3499999999999</v>
      </c>
      <c r="Q441">
        <f>ROUND((Source!DN181/100)*ROUND((ROUND((Source!AF181*Source!AV181*Source!I181),2)),2), 2)</f>
        <v>0</v>
      </c>
      <c r="R441">
        <f>Source!X181</f>
        <v>0</v>
      </c>
      <c r="S441">
        <f>ROUND((Source!DO181/100)*ROUND((ROUND((Source!AF181*Source!AV181*Source!I181),2)),2), 2)</f>
        <v>0</v>
      </c>
      <c r="T441">
        <f>Source!Y181</f>
        <v>0</v>
      </c>
      <c r="U441">
        <f>ROUND((175/100)*ROUND((ROUND((Source!AE181*Source!AV181*Source!I181),2)),2), 2)</f>
        <v>0</v>
      </c>
      <c r="V441">
        <f>ROUND((160/100)*ROUND(ROUND((ROUND((Source!AE181*Source!AV181*Source!I181),2)*Source!BS181),2), 2), 2)</f>
        <v>0</v>
      </c>
    </row>
    <row r="442" spans="1:27" ht="15" x14ac:dyDescent="0.25">
      <c r="A442" s="32"/>
      <c r="B442" s="32"/>
      <c r="C442" s="56" t="s">
        <v>576</v>
      </c>
      <c r="D442" s="32"/>
      <c r="E442" s="32"/>
      <c r="F442" s="32"/>
      <c r="G442" s="32"/>
      <c r="H442" s="42">
        <f>I441</f>
        <v>206.77</v>
      </c>
      <c r="I442" s="42"/>
      <c r="J442" s="42">
        <f>K441</f>
        <v>1110.3499999999999</v>
      </c>
      <c r="K442" s="42"/>
      <c r="O442" s="26">
        <f>I441</f>
        <v>206.77</v>
      </c>
      <c r="P442" s="26">
        <f>K441</f>
        <v>1110.3499999999999</v>
      </c>
      <c r="X442">
        <f>IF(Source!BI181&lt;=1,I441-0, 0)</f>
        <v>0</v>
      </c>
      <c r="Y442">
        <f>IF(Source!BI181=2,I441-0, 0)</f>
        <v>206.77</v>
      </c>
      <c r="Z442">
        <f>IF(Source!BI181=3,I441-0, 0)</f>
        <v>0</v>
      </c>
      <c r="AA442">
        <f>IF(Source!BI181=4,I441,0)</f>
        <v>0</v>
      </c>
    </row>
    <row r="444" spans="1:27" ht="42.75" x14ac:dyDescent="0.2">
      <c r="A444" s="27">
        <v>44</v>
      </c>
      <c r="B444" s="27" t="str">
        <f>Source!F182</f>
        <v>1.23-8-434</v>
      </c>
      <c r="C444" s="27" t="s">
        <v>289</v>
      </c>
      <c r="D444" s="28" t="str">
        <f>Source!H182</f>
        <v>км</v>
      </c>
      <c r="E444" s="29">
        <f>Source!I182</f>
        <v>0.04</v>
      </c>
      <c r="F444" s="30">
        <f>Source!AL182</f>
        <v>44211.14</v>
      </c>
      <c r="G444" s="31" t="str">
        <f>Source!DD182</f>
        <v/>
      </c>
      <c r="H444" s="29">
        <f>Source!AW182</f>
        <v>1</v>
      </c>
      <c r="I444" s="30">
        <f>ROUND((ROUND((Source!AC182*Source!AW182*Source!I182),2)),2)</f>
        <v>1768.45</v>
      </c>
      <c r="J444" s="29">
        <f>IF(Source!BC182&lt;&gt; 0, Source!BC182, 1)</f>
        <v>5.81</v>
      </c>
      <c r="K444" s="30">
        <f>Source!P182</f>
        <v>10274.69</v>
      </c>
      <c r="Q444">
        <f>ROUND((Source!DN182/100)*ROUND((ROUND((Source!AF182*Source!AV182*Source!I182),2)),2), 2)</f>
        <v>0</v>
      </c>
      <c r="R444">
        <f>Source!X182</f>
        <v>0</v>
      </c>
      <c r="S444">
        <f>ROUND((Source!DO182/100)*ROUND((ROUND((Source!AF182*Source!AV182*Source!I182),2)),2), 2)</f>
        <v>0</v>
      </c>
      <c r="T444">
        <f>Source!Y182</f>
        <v>0</v>
      </c>
      <c r="U444">
        <f>ROUND((175/100)*ROUND((ROUND((Source!AE182*Source!AV182*Source!I182),2)),2), 2)</f>
        <v>0</v>
      </c>
      <c r="V444">
        <f>ROUND((160/100)*ROUND(ROUND((ROUND((Source!AE182*Source!AV182*Source!I182),2)*Source!BS182),2), 2), 2)</f>
        <v>0</v>
      </c>
    </row>
    <row r="445" spans="1:27" ht="15" x14ac:dyDescent="0.25">
      <c r="A445" s="32"/>
      <c r="B445" s="32"/>
      <c r="C445" s="56" t="s">
        <v>576</v>
      </c>
      <c r="D445" s="32"/>
      <c r="E445" s="32"/>
      <c r="F445" s="32"/>
      <c r="G445" s="32"/>
      <c r="H445" s="42">
        <f>I444</f>
        <v>1768.45</v>
      </c>
      <c r="I445" s="42"/>
      <c r="J445" s="42">
        <f>K444</f>
        <v>10274.69</v>
      </c>
      <c r="K445" s="42"/>
      <c r="O445" s="26">
        <f>I444</f>
        <v>1768.45</v>
      </c>
      <c r="P445" s="26">
        <f>K444</f>
        <v>10274.69</v>
      </c>
      <c r="X445">
        <f>IF(Source!BI182&lt;=1,I444-0, 0)</f>
        <v>0</v>
      </c>
      <c r="Y445">
        <f>IF(Source!BI182=2,I444-0, 0)</f>
        <v>1768.45</v>
      </c>
      <c r="Z445">
        <f>IF(Source!BI182=3,I444-0, 0)</f>
        <v>0</v>
      </c>
      <c r="AA445">
        <f>IF(Source!BI182=4,I444,0)</f>
        <v>0</v>
      </c>
    </row>
    <row r="447" spans="1:27" ht="57" x14ac:dyDescent="0.2">
      <c r="A447" s="27">
        <v>45</v>
      </c>
      <c r="B447" s="27" t="str">
        <f>Source!F183</f>
        <v>1.23-13-202</v>
      </c>
      <c r="C447" s="27" t="s">
        <v>293</v>
      </c>
      <c r="D447" s="28" t="str">
        <f>Source!H183</f>
        <v>км</v>
      </c>
      <c r="E447" s="29">
        <f>Source!I183</f>
        <v>5.0000000000000001E-3</v>
      </c>
      <c r="F447" s="30">
        <f>Source!AL183</f>
        <v>6070.27</v>
      </c>
      <c r="G447" s="31" t="str">
        <f>Source!DD183</f>
        <v/>
      </c>
      <c r="H447" s="29">
        <f>Source!AW183</f>
        <v>1</v>
      </c>
      <c r="I447" s="30">
        <f>ROUND((ROUND((Source!AC183*Source!AW183*Source!I183),2)),2)</f>
        <v>30.35</v>
      </c>
      <c r="J447" s="29">
        <f>IF(Source!BC183&lt;&gt; 0, Source!BC183, 1)</f>
        <v>6.07</v>
      </c>
      <c r="K447" s="30">
        <f>Source!P183</f>
        <v>184.22</v>
      </c>
      <c r="Q447">
        <f>ROUND((Source!DN183/100)*ROUND((ROUND((Source!AF183*Source!AV183*Source!I183),2)),2), 2)</f>
        <v>0</v>
      </c>
      <c r="R447">
        <f>Source!X183</f>
        <v>0</v>
      </c>
      <c r="S447">
        <f>ROUND((Source!DO183/100)*ROUND((ROUND((Source!AF183*Source!AV183*Source!I183),2)),2), 2)</f>
        <v>0</v>
      </c>
      <c r="T447">
        <f>Source!Y183</f>
        <v>0</v>
      </c>
      <c r="U447">
        <f>ROUND((175/100)*ROUND((ROUND((Source!AE183*Source!AV183*Source!I183),2)),2), 2)</f>
        <v>0</v>
      </c>
      <c r="V447">
        <f>ROUND((160/100)*ROUND(ROUND((ROUND((Source!AE183*Source!AV183*Source!I183),2)*Source!BS183),2), 2), 2)</f>
        <v>0</v>
      </c>
    </row>
    <row r="448" spans="1:27" ht="15" x14ac:dyDescent="0.25">
      <c r="A448" s="32"/>
      <c r="B448" s="32"/>
      <c r="C448" s="56" t="s">
        <v>576</v>
      </c>
      <c r="D448" s="32"/>
      <c r="E448" s="32"/>
      <c r="F448" s="32"/>
      <c r="G448" s="32"/>
      <c r="H448" s="42">
        <f>I447</f>
        <v>30.35</v>
      </c>
      <c r="I448" s="42"/>
      <c r="J448" s="42">
        <f>K447</f>
        <v>184.22</v>
      </c>
      <c r="K448" s="42"/>
      <c r="O448" s="26">
        <f>I447</f>
        <v>30.35</v>
      </c>
      <c r="P448" s="26">
        <f>K447</f>
        <v>184.22</v>
      </c>
      <c r="X448">
        <f>IF(Source!BI183&lt;=1,I447-0, 0)</f>
        <v>0</v>
      </c>
      <c r="Y448">
        <f>IF(Source!BI183=2,I447-0, 0)</f>
        <v>30.35</v>
      </c>
      <c r="Z448">
        <f>IF(Source!BI183=3,I447-0, 0)</f>
        <v>0</v>
      </c>
      <c r="AA448">
        <f>IF(Source!BI183=4,I447,0)</f>
        <v>0</v>
      </c>
    </row>
    <row r="450" spans="1:27" ht="14.25" x14ac:dyDescent="0.2">
      <c r="A450" s="27">
        <v>46</v>
      </c>
      <c r="B450" s="27" t="str">
        <f>Source!F184</f>
        <v>1.22-1-17</v>
      </c>
      <c r="C450" s="27" t="s">
        <v>297</v>
      </c>
      <c r="D450" s="28" t="str">
        <f>Source!H184</f>
        <v>шт.</v>
      </c>
      <c r="E450" s="29">
        <f>Source!I184</f>
        <v>5</v>
      </c>
      <c r="F450" s="30">
        <f>Source!AL184</f>
        <v>102.49</v>
      </c>
      <c r="G450" s="31" t="str">
        <f>Source!DD184</f>
        <v/>
      </c>
      <c r="H450" s="29">
        <f>Source!AW184</f>
        <v>1</v>
      </c>
      <c r="I450" s="30">
        <f>ROUND((ROUND((Source!AC184*Source!AW184*Source!I184),2)),2)</f>
        <v>512.45000000000005</v>
      </c>
      <c r="J450" s="29">
        <f>IF(Source!BC184&lt;&gt; 0, Source!BC184, 1)</f>
        <v>4.2699999999999996</v>
      </c>
      <c r="K450" s="30">
        <f>Source!P184</f>
        <v>2188.16</v>
      </c>
      <c r="Q450">
        <f>ROUND((Source!DN184/100)*ROUND((ROUND((Source!AF184*Source!AV184*Source!I184),2)),2), 2)</f>
        <v>0</v>
      </c>
      <c r="R450">
        <f>Source!X184</f>
        <v>0</v>
      </c>
      <c r="S450">
        <f>ROUND((Source!DO184/100)*ROUND((ROUND((Source!AF184*Source!AV184*Source!I184),2)),2), 2)</f>
        <v>0</v>
      </c>
      <c r="T450">
        <f>Source!Y184</f>
        <v>0</v>
      </c>
      <c r="U450">
        <f>ROUND((175/100)*ROUND((ROUND((Source!AE184*Source!AV184*Source!I184),2)),2), 2)</f>
        <v>0</v>
      </c>
      <c r="V450">
        <f>ROUND((160/100)*ROUND(ROUND((ROUND((Source!AE184*Source!AV184*Source!I184),2)*Source!BS184),2), 2), 2)</f>
        <v>0</v>
      </c>
    </row>
    <row r="451" spans="1:27" ht="15" x14ac:dyDescent="0.25">
      <c r="A451" s="32"/>
      <c r="B451" s="32"/>
      <c r="C451" s="56" t="s">
        <v>576</v>
      </c>
      <c r="D451" s="32"/>
      <c r="E451" s="32"/>
      <c r="F451" s="32"/>
      <c r="G451" s="32"/>
      <c r="H451" s="42">
        <f>I450</f>
        <v>512.45000000000005</v>
      </c>
      <c r="I451" s="42"/>
      <c r="J451" s="42">
        <f>K450</f>
        <v>2188.16</v>
      </c>
      <c r="K451" s="42"/>
      <c r="O451" s="26">
        <f>I450</f>
        <v>512.45000000000005</v>
      </c>
      <c r="P451" s="26">
        <f>K450</f>
        <v>2188.16</v>
      </c>
      <c r="X451">
        <f>IF(Source!BI184&lt;=1,I450-0, 0)</f>
        <v>0</v>
      </c>
      <c r="Y451">
        <f>IF(Source!BI184=2,I450-0, 0)</f>
        <v>512.45000000000005</v>
      </c>
      <c r="Z451">
        <f>IF(Source!BI184=3,I450-0, 0)</f>
        <v>0</v>
      </c>
      <c r="AA451">
        <f>IF(Source!BI184=4,I450,0)</f>
        <v>0</v>
      </c>
    </row>
    <row r="453" spans="1:27" ht="28.5" x14ac:dyDescent="0.2">
      <c r="A453" s="27">
        <v>47</v>
      </c>
      <c r="B453" s="27" t="str">
        <f>Source!F185</f>
        <v>1.22-6-12</v>
      </c>
      <c r="C453" s="27" t="s">
        <v>302</v>
      </c>
      <c r="D453" s="28" t="str">
        <f>Source!H185</f>
        <v>10 шт.</v>
      </c>
      <c r="E453" s="29">
        <f>Source!I185</f>
        <v>0.5</v>
      </c>
      <c r="F453" s="30">
        <f>Source!AL185</f>
        <v>87.47</v>
      </c>
      <c r="G453" s="31" t="str">
        <f>Source!DD185</f>
        <v/>
      </c>
      <c r="H453" s="29">
        <f>Source!AW185</f>
        <v>1</v>
      </c>
      <c r="I453" s="30">
        <f>ROUND((ROUND((Source!AC185*Source!AW185*Source!I185),2)),2)</f>
        <v>43.74</v>
      </c>
      <c r="J453" s="29">
        <f>IF(Source!BC185&lt;&gt; 0, Source!BC185, 1)</f>
        <v>3.06</v>
      </c>
      <c r="K453" s="30">
        <f>Source!P185</f>
        <v>133.84</v>
      </c>
      <c r="Q453">
        <f>ROUND((Source!DN185/100)*ROUND((ROUND((Source!AF185*Source!AV185*Source!I185),2)),2), 2)</f>
        <v>0</v>
      </c>
      <c r="R453">
        <f>Source!X185</f>
        <v>0</v>
      </c>
      <c r="S453">
        <f>ROUND((Source!DO185/100)*ROUND((ROUND((Source!AF185*Source!AV185*Source!I185),2)),2), 2)</f>
        <v>0</v>
      </c>
      <c r="T453">
        <f>Source!Y185</f>
        <v>0</v>
      </c>
      <c r="U453">
        <f>ROUND((175/100)*ROUND((ROUND((Source!AE185*Source!AV185*Source!I185),2)),2), 2)</f>
        <v>0</v>
      </c>
      <c r="V453">
        <f>ROUND((160/100)*ROUND(ROUND((ROUND((Source!AE185*Source!AV185*Source!I185),2)*Source!BS185),2), 2), 2)</f>
        <v>0</v>
      </c>
    </row>
    <row r="454" spans="1:27" ht="15" x14ac:dyDescent="0.25">
      <c r="A454" s="32"/>
      <c r="B454" s="32"/>
      <c r="C454" s="56" t="s">
        <v>576</v>
      </c>
      <c r="D454" s="32"/>
      <c r="E454" s="32"/>
      <c r="F454" s="32"/>
      <c r="G454" s="32"/>
      <c r="H454" s="42">
        <f>I453</f>
        <v>43.74</v>
      </c>
      <c r="I454" s="42"/>
      <c r="J454" s="42">
        <f>K453</f>
        <v>133.84</v>
      </c>
      <c r="K454" s="42"/>
      <c r="O454" s="26">
        <f>I453</f>
        <v>43.74</v>
      </c>
      <c r="P454" s="26">
        <f>K453</f>
        <v>133.84</v>
      </c>
      <c r="X454">
        <f>IF(Source!BI185&lt;=1,I453-0, 0)</f>
        <v>0</v>
      </c>
      <c r="Y454">
        <f>IF(Source!BI185=2,I453-0, 0)</f>
        <v>43.74</v>
      </c>
      <c r="Z454">
        <f>IF(Source!BI185=3,I453-0, 0)</f>
        <v>0</v>
      </c>
      <c r="AA454">
        <f>IF(Source!BI185=4,I453,0)</f>
        <v>0</v>
      </c>
    </row>
    <row r="456" spans="1:27" ht="14.25" x14ac:dyDescent="0.2">
      <c r="A456" s="27">
        <v>48</v>
      </c>
      <c r="B456" s="27" t="str">
        <f>Source!F186</f>
        <v>1.21-5-1003</v>
      </c>
      <c r="C456" s="27" t="s">
        <v>307</v>
      </c>
      <c r="D456" s="28" t="str">
        <f>Source!H186</f>
        <v>шт.</v>
      </c>
      <c r="E456" s="29">
        <f>Source!I186</f>
        <v>2</v>
      </c>
      <c r="F456" s="30">
        <f>Source!AL186</f>
        <v>30.21</v>
      </c>
      <c r="G456" s="31" t="str">
        <f>Source!DD186</f>
        <v/>
      </c>
      <c r="H456" s="29">
        <f>Source!AW186</f>
        <v>1</v>
      </c>
      <c r="I456" s="30">
        <f>ROUND((ROUND((Source!AC186*Source!AW186*Source!I186),2)),2)</f>
        <v>60.42</v>
      </c>
      <c r="J456" s="29">
        <f>IF(Source!BC186&lt;&gt; 0, Source!BC186, 1)</f>
        <v>13.69</v>
      </c>
      <c r="K456" s="30">
        <f>Source!P186</f>
        <v>827.15</v>
      </c>
      <c r="Q456">
        <f>ROUND((Source!DN186/100)*ROUND((ROUND((Source!AF186*Source!AV186*Source!I186),2)),2), 2)</f>
        <v>0</v>
      </c>
      <c r="R456">
        <f>Source!X186</f>
        <v>0</v>
      </c>
      <c r="S456">
        <f>ROUND((Source!DO186/100)*ROUND((ROUND((Source!AF186*Source!AV186*Source!I186),2)),2), 2)</f>
        <v>0</v>
      </c>
      <c r="T456">
        <f>Source!Y186</f>
        <v>0</v>
      </c>
      <c r="U456">
        <f>ROUND((175/100)*ROUND((ROUND((Source!AE186*Source!AV186*Source!I186),2)),2), 2)</f>
        <v>0</v>
      </c>
      <c r="V456">
        <f>ROUND((160/100)*ROUND(ROUND((ROUND((Source!AE186*Source!AV186*Source!I186),2)*Source!BS186),2), 2), 2)</f>
        <v>0</v>
      </c>
    </row>
    <row r="457" spans="1:27" ht="15" x14ac:dyDescent="0.25">
      <c r="A457" s="32"/>
      <c r="B457" s="32"/>
      <c r="C457" s="56" t="s">
        <v>576</v>
      </c>
      <c r="D457" s="32"/>
      <c r="E457" s="32"/>
      <c r="F457" s="32"/>
      <c r="G457" s="32"/>
      <c r="H457" s="42">
        <f>I456</f>
        <v>60.42</v>
      </c>
      <c r="I457" s="42"/>
      <c r="J457" s="42">
        <f>K456</f>
        <v>827.15</v>
      </c>
      <c r="K457" s="42"/>
      <c r="O457" s="26">
        <f>I456</f>
        <v>60.42</v>
      </c>
      <c r="P457" s="26">
        <f>K456</f>
        <v>827.15</v>
      </c>
      <c r="X457">
        <f>IF(Source!BI186&lt;=1,I456-0, 0)</f>
        <v>0</v>
      </c>
      <c r="Y457">
        <f>IF(Source!BI186=2,I456-0, 0)</f>
        <v>60.42</v>
      </c>
      <c r="Z457">
        <f>IF(Source!BI186=3,I456-0, 0)</f>
        <v>0</v>
      </c>
      <c r="AA457">
        <f>IF(Source!BI186=4,I456,0)</f>
        <v>0</v>
      </c>
    </row>
    <row r="459" spans="1:27" ht="14.25" x14ac:dyDescent="0.2">
      <c r="A459" s="27">
        <v>49</v>
      </c>
      <c r="B459" s="27" t="str">
        <f>Source!F187</f>
        <v>1.21-5-51</v>
      </c>
      <c r="C459" s="27" t="s">
        <v>311</v>
      </c>
      <c r="D459" s="28" t="str">
        <f>Source!H187</f>
        <v>шт.</v>
      </c>
      <c r="E459" s="29">
        <f>Source!I187</f>
        <v>1</v>
      </c>
      <c r="F459" s="30">
        <f>Source!AL187</f>
        <v>106.26</v>
      </c>
      <c r="G459" s="31" t="str">
        <f>Source!DD187</f>
        <v/>
      </c>
      <c r="H459" s="29">
        <f>Source!AW187</f>
        <v>1</v>
      </c>
      <c r="I459" s="30">
        <f>ROUND((ROUND((Source!AC187*Source!AW187*Source!I187),2)),2)</f>
        <v>106.26</v>
      </c>
      <c r="J459" s="29">
        <f>IF(Source!BC187&lt;&gt; 0, Source!BC187, 1)</f>
        <v>5.62</v>
      </c>
      <c r="K459" s="30">
        <f>Source!P187</f>
        <v>597.17999999999995</v>
      </c>
      <c r="Q459">
        <f>ROUND((Source!DN187/100)*ROUND((ROUND((Source!AF187*Source!AV187*Source!I187),2)),2), 2)</f>
        <v>0</v>
      </c>
      <c r="R459">
        <f>Source!X187</f>
        <v>0</v>
      </c>
      <c r="S459">
        <f>ROUND((Source!DO187/100)*ROUND((ROUND((Source!AF187*Source!AV187*Source!I187),2)),2), 2)</f>
        <v>0</v>
      </c>
      <c r="T459">
        <f>Source!Y187</f>
        <v>0</v>
      </c>
      <c r="U459">
        <f>ROUND((175/100)*ROUND((ROUND((Source!AE187*Source!AV187*Source!I187),2)),2), 2)</f>
        <v>0</v>
      </c>
      <c r="V459">
        <f>ROUND((160/100)*ROUND(ROUND((ROUND((Source!AE187*Source!AV187*Source!I187),2)*Source!BS187),2), 2), 2)</f>
        <v>0</v>
      </c>
    </row>
    <row r="460" spans="1:27" ht="15" x14ac:dyDescent="0.25">
      <c r="A460" s="32"/>
      <c r="B460" s="32"/>
      <c r="C460" s="56" t="s">
        <v>576</v>
      </c>
      <c r="D460" s="32"/>
      <c r="E460" s="32"/>
      <c r="F460" s="32"/>
      <c r="G460" s="32"/>
      <c r="H460" s="42">
        <f>I459</f>
        <v>106.26</v>
      </c>
      <c r="I460" s="42"/>
      <c r="J460" s="42">
        <f>K459</f>
        <v>597.17999999999995</v>
      </c>
      <c r="K460" s="42"/>
      <c r="O460" s="26">
        <f>I459</f>
        <v>106.26</v>
      </c>
      <c r="P460" s="26">
        <f>K459</f>
        <v>597.17999999999995</v>
      </c>
      <c r="X460">
        <f>IF(Source!BI187&lt;=1,I459-0, 0)</f>
        <v>0</v>
      </c>
      <c r="Y460">
        <f>IF(Source!BI187=2,I459-0, 0)</f>
        <v>106.26</v>
      </c>
      <c r="Z460">
        <f>IF(Source!BI187=3,I459-0, 0)</f>
        <v>0</v>
      </c>
      <c r="AA460">
        <f>IF(Source!BI187=4,I459,0)</f>
        <v>0</v>
      </c>
    </row>
    <row r="462" spans="1:27" ht="14.25" x14ac:dyDescent="0.2">
      <c r="A462" s="27">
        <v>50</v>
      </c>
      <c r="B462" s="27" t="str">
        <f>Source!F188</f>
        <v>1.21-5-1063</v>
      </c>
      <c r="C462" s="27" t="s">
        <v>315</v>
      </c>
      <c r="D462" s="28" t="str">
        <f>Source!H188</f>
        <v>шт.</v>
      </c>
      <c r="E462" s="29">
        <f>Source!I188</f>
        <v>3</v>
      </c>
      <c r="F462" s="30">
        <f>Source!AL188</f>
        <v>41.59</v>
      </c>
      <c r="G462" s="31" t="str">
        <f>Source!DD188</f>
        <v/>
      </c>
      <c r="H462" s="29">
        <f>Source!AW188</f>
        <v>1</v>
      </c>
      <c r="I462" s="30">
        <f>ROUND((ROUND((Source!AC188*Source!AW188*Source!I188),2)),2)</f>
        <v>124.77</v>
      </c>
      <c r="J462" s="29">
        <f>IF(Source!BC188&lt;&gt; 0, Source!BC188, 1)</f>
        <v>4.6900000000000004</v>
      </c>
      <c r="K462" s="30">
        <f>Source!P188</f>
        <v>585.16999999999996</v>
      </c>
      <c r="Q462">
        <f>ROUND((Source!DN188/100)*ROUND((ROUND((Source!AF188*Source!AV188*Source!I188),2)),2), 2)</f>
        <v>0</v>
      </c>
      <c r="R462">
        <f>Source!X188</f>
        <v>0</v>
      </c>
      <c r="S462">
        <f>ROUND((Source!DO188/100)*ROUND((ROUND((Source!AF188*Source!AV188*Source!I188),2)),2), 2)</f>
        <v>0</v>
      </c>
      <c r="T462">
        <f>Source!Y188</f>
        <v>0</v>
      </c>
      <c r="U462">
        <f>ROUND((175/100)*ROUND((ROUND((Source!AE188*Source!AV188*Source!I188),2)),2), 2)</f>
        <v>0</v>
      </c>
      <c r="V462">
        <f>ROUND((160/100)*ROUND(ROUND((ROUND((Source!AE188*Source!AV188*Source!I188),2)*Source!BS188),2), 2), 2)</f>
        <v>0</v>
      </c>
    </row>
    <row r="463" spans="1:27" ht="15" x14ac:dyDescent="0.25">
      <c r="A463" s="32"/>
      <c r="B463" s="32"/>
      <c r="C463" s="56" t="s">
        <v>576</v>
      </c>
      <c r="D463" s="32"/>
      <c r="E463" s="32"/>
      <c r="F463" s="32"/>
      <c r="G463" s="32"/>
      <c r="H463" s="42">
        <f>I462</f>
        <v>124.77</v>
      </c>
      <c r="I463" s="42"/>
      <c r="J463" s="42">
        <f>K462</f>
        <v>585.16999999999996</v>
      </c>
      <c r="K463" s="42"/>
      <c r="O463" s="26">
        <f>I462</f>
        <v>124.77</v>
      </c>
      <c r="P463" s="26">
        <f>K462</f>
        <v>585.16999999999996</v>
      </c>
      <c r="X463">
        <f>IF(Source!BI188&lt;=1,I462-0, 0)</f>
        <v>0</v>
      </c>
      <c r="Y463">
        <f>IF(Source!BI188=2,I462-0, 0)</f>
        <v>124.77</v>
      </c>
      <c r="Z463">
        <f>IF(Source!BI188=3,I462-0, 0)</f>
        <v>0</v>
      </c>
      <c r="AA463">
        <f>IF(Source!BI188=4,I462,0)</f>
        <v>0</v>
      </c>
    </row>
    <row r="466" spans="1:27" ht="15" x14ac:dyDescent="0.25">
      <c r="A466" s="41" t="str">
        <f>CONCATENATE("Итого по разделу: ",IF(Source!G190&lt;&gt;"Новый раздел", Source!G190, ""))</f>
        <v>Итого по разделу: Материалы не учтенные ценником</v>
      </c>
      <c r="B466" s="41"/>
      <c r="C466" s="41"/>
      <c r="D466" s="41"/>
      <c r="E466" s="41"/>
      <c r="F466" s="41"/>
      <c r="G466" s="41"/>
      <c r="H466" s="39">
        <f>SUM(O422:O465)</f>
        <v>15306.520000000002</v>
      </c>
      <c r="I466" s="40"/>
      <c r="J466" s="39">
        <f>SUM(P422:P465)</f>
        <v>59002.179999999993</v>
      </c>
      <c r="K466" s="40"/>
    </row>
    <row r="467" spans="1:27" hidden="1" x14ac:dyDescent="0.2">
      <c r="A467" t="s">
        <v>581</v>
      </c>
      <c r="H467">
        <f>SUM(AC422:AC466)</f>
        <v>0</v>
      </c>
      <c r="J467">
        <f>SUM(AD422:AD466)</f>
        <v>0</v>
      </c>
    </row>
    <row r="468" spans="1:27" hidden="1" x14ac:dyDescent="0.2">
      <c r="A468" t="s">
        <v>582</v>
      </c>
      <c r="H468">
        <f>SUM(AE422:AE467)</f>
        <v>0</v>
      </c>
      <c r="J468">
        <f>SUM(AF422:AF467)</f>
        <v>0</v>
      </c>
    </row>
    <row r="470" spans="1:27" ht="16.5" x14ac:dyDescent="0.25">
      <c r="A470" s="43" t="str">
        <f>CONCATENATE("Раздел: ",IF(Source!G220&lt;&gt;"Новый раздел", Source!G220, ""))</f>
        <v>Раздел: Оборудование</v>
      </c>
      <c r="B470" s="43"/>
      <c r="C470" s="43"/>
      <c r="D470" s="43"/>
      <c r="E470" s="43"/>
      <c r="F470" s="43"/>
      <c r="G470" s="43"/>
      <c r="H470" s="43"/>
      <c r="I470" s="43"/>
      <c r="J470" s="43"/>
      <c r="K470" s="43"/>
    </row>
    <row r="471" spans="1:27" ht="55.5" x14ac:dyDescent="0.2">
      <c r="A471" s="27">
        <v>51</v>
      </c>
      <c r="B471" s="27" t="str">
        <f>Source!F224</f>
        <v>Цена поставщика</v>
      </c>
      <c r="C471" s="27" t="s">
        <v>594</v>
      </c>
      <c r="D471" s="28" t="str">
        <f>Source!H224</f>
        <v>ШТ</v>
      </c>
      <c r="E471" s="29">
        <f>Source!I224</f>
        <v>1</v>
      </c>
      <c r="F471" s="30">
        <f>Source!AL224</f>
        <v>3848669.54</v>
      </c>
      <c r="G471" s="31" t="str">
        <f>Source!DD224</f>
        <v/>
      </c>
      <c r="H471" s="29">
        <f>Source!AW224</f>
        <v>1</v>
      </c>
      <c r="I471" s="30">
        <f>ROUND((ROUND((Source!AC224*Source!AW224*Source!I224),2)),2)</f>
        <v>3848669.54</v>
      </c>
      <c r="J471" s="29">
        <f>IF(Source!BC224&lt;&gt; 0, Source!BC224, 1)</f>
        <v>1</v>
      </c>
      <c r="K471" s="30">
        <f>Source!P224</f>
        <v>3848669.54</v>
      </c>
      <c r="Q471">
        <f>ROUND((Source!DN224/100)*ROUND((ROUND((Source!AF224*Source!AV224*Source!I224),2)),2), 2)</f>
        <v>0</v>
      </c>
      <c r="R471">
        <f>Source!X224</f>
        <v>0</v>
      </c>
      <c r="S471">
        <f>ROUND((Source!DO224/100)*ROUND((ROUND((Source!AF224*Source!AV224*Source!I224),2)),2), 2)</f>
        <v>0</v>
      </c>
      <c r="T471">
        <f>Source!Y224</f>
        <v>0</v>
      </c>
      <c r="U471">
        <f>ROUND((175/100)*ROUND((ROUND((Source!AE224*Source!AV224*Source!I224),2)),2), 2)</f>
        <v>0</v>
      </c>
      <c r="V471">
        <f>ROUND((160/100)*ROUND(ROUND((ROUND((Source!AE224*Source!AV224*Source!I224),2)*Source!BS224),2), 2), 2)</f>
        <v>0</v>
      </c>
    </row>
    <row r="472" spans="1:27" ht="15" x14ac:dyDescent="0.25">
      <c r="A472" s="32"/>
      <c r="B472" s="32"/>
      <c r="C472" s="56" t="s">
        <v>576</v>
      </c>
      <c r="D472" s="32"/>
      <c r="E472" s="32"/>
      <c r="F472" s="32"/>
      <c r="G472" s="32"/>
      <c r="H472" s="42">
        <f>I471</f>
        <v>3848669.54</v>
      </c>
      <c r="I472" s="42"/>
      <c r="J472" s="42">
        <f>K471</f>
        <v>3848669.54</v>
      </c>
      <c r="K472" s="42"/>
      <c r="O472" s="26">
        <f>I471</f>
        <v>3848669.54</v>
      </c>
      <c r="P472" s="26">
        <f>K471</f>
        <v>3848669.54</v>
      </c>
      <c r="X472">
        <f>IF(Source!BI224&lt;=1,I471-0, 0)</f>
        <v>3848669.54</v>
      </c>
      <c r="Y472">
        <f>IF(Source!BI224=2,I471-0, 0)</f>
        <v>0</v>
      </c>
      <c r="Z472">
        <f>IF(Source!BI224=3,I471-0, 0)</f>
        <v>0</v>
      </c>
      <c r="AA472">
        <f>IF(Source!BI224=4,I471,0)</f>
        <v>0</v>
      </c>
    </row>
    <row r="474" spans="1:27" ht="14.25" x14ac:dyDescent="0.2">
      <c r="A474" s="27">
        <v>52</v>
      </c>
      <c r="B474" s="27" t="str">
        <f>Source!F225</f>
        <v>1.7-8-3</v>
      </c>
      <c r="C474" s="27" t="s">
        <v>326</v>
      </c>
      <c r="D474" s="28" t="str">
        <f>Source!H225</f>
        <v>шт.</v>
      </c>
      <c r="E474" s="29">
        <f>Source!I225</f>
        <v>1</v>
      </c>
      <c r="F474" s="30">
        <f>Source!AL225</f>
        <v>1192.74</v>
      </c>
      <c r="G474" s="31" t="str">
        <f>Source!DD225</f>
        <v/>
      </c>
      <c r="H474" s="29">
        <f>Source!AW225</f>
        <v>1</v>
      </c>
      <c r="I474" s="30">
        <f>ROUND((ROUND((Source!AC225*Source!AW225*Source!I225),2)),2)</f>
        <v>1192.74</v>
      </c>
      <c r="J474" s="29">
        <f>IF(Source!BC225&lt;&gt; 0, Source!BC225, 1)</f>
        <v>2.2999999999999998</v>
      </c>
      <c r="K474" s="30">
        <f>Source!P225</f>
        <v>2743.3</v>
      </c>
      <c r="Q474">
        <f>ROUND((Source!DN225/100)*ROUND((ROUND((Source!AF225*Source!AV225*Source!I225),2)),2), 2)</f>
        <v>0</v>
      </c>
      <c r="R474">
        <f>Source!X225</f>
        <v>0</v>
      </c>
      <c r="S474">
        <f>ROUND((Source!DO225/100)*ROUND((ROUND((Source!AF225*Source!AV225*Source!I225),2)),2), 2)</f>
        <v>0</v>
      </c>
      <c r="T474">
        <f>Source!Y225</f>
        <v>0</v>
      </c>
      <c r="U474">
        <f>ROUND((175/100)*ROUND((ROUND((Source!AE225*Source!AV225*Source!I225),2)),2), 2)</f>
        <v>0</v>
      </c>
      <c r="V474">
        <f>ROUND((160/100)*ROUND(ROUND((ROUND((Source!AE225*Source!AV225*Source!I225),2)*Source!BS225),2), 2), 2)</f>
        <v>0</v>
      </c>
    </row>
    <row r="475" spans="1:27" ht="15" x14ac:dyDescent="0.25">
      <c r="A475" s="32"/>
      <c r="B475" s="32"/>
      <c r="C475" s="56" t="s">
        <v>576</v>
      </c>
      <c r="D475" s="32"/>
      <c r="E475" s="32"/>
      <c r="F475" s="32"/>
      <c r="G475" s="32"/>
      <c r="H475" s="42">
        <f>I474</f>
        <v>1192.74</v>
      </c>
      <c r="I475" s="42"/>
      <c r="J475" s="42">
        <f>K474</f>
        <v>2743.3</v>
      </c>
      <c r="K475" s="42"/>
      <c r="O475" s="26">
        <f>I474</f>
        <v>1192.74</v>
      </c>
      <c r="P475" s="26">
        <f>K474</f>
        <v>2743.3</v>
      </c>
      <c r="X475">
        <f>IF(Source!BI225&lt;=1,I474-0, 0)</f>
        <v>1192.74</v>
      </c>
      <c r="Y475">
        <f>IF(Source!BI225=2,I474-0, 0)</f>
        <v>0</v>
      </c>
      <c r="Z475">
        <f>IF(Source!BI225=3,I474-0, 0)</f>
        <v>0</v>
      </c>
      <c r="AA475">
        <f>IF(Source!BI225=4,I474,0)</f>
        <v>0</v>
      </c>
    </row>
    <row r="477" spans="1:27" ht="14.25" x14ac:dyDescent="0.2">
      <c r="A477" s="27">
        <v>54</v>
      </c>
      <c r="B477" s="27" t="str">
        <f>Source!F227</f>
        <v>1.1-1-1299</v>
      </c>
      <c r="C477" s="27" t="s">
        <v>245</v>
      </c>
      <c r="D477" s="28" t="str">
        <f>Source!H227</f>
        <v>шт.</v>
      </c>
      <c r="E477" s="29">
        <f>Source!I227</f>
        <v>14</v>
      </c>
      <c r="F477" s="30">
        <f>Source!AL227</f>
        <v>16.57</v>
      </c>
      <c r="G477" s="31" t="str">
        <f>Source!DD227</f>
        <v/>
      </c>
      <c r="H477" s="29">
        <f>Source!AW227</f>
        <v>1</v>
      </c>
      <c r="I477" s="30">
        <f>ROUND((ROUND((Source!AC227*Source!AW227*Source!I227),2)),2)</f>
        <v>231.98</v>
      </c>
      <c r="J477" s="29">
        <f>IF(Source!BC227&lt;&gt; 0, Source!BC227, 1)</f>
        <v>6.3</v>
      </c>
      <c r="K477" s="30">
        <f>Source!P227</f>
        <v>1461.47</v>
      </c>
      <c r="Q477">
        <f>ROUND((Source!DN227/100)*ROUND((ROUND((Source!AF227*Source!AV227*Source!I227),2)),2), 2)</f>
        <v>0</v>
      </c>
      <c r="R477">
        <f>Source!X227</f>
        <v>0</v>
      </c>
      <c r="S477">
        <f>ROUND((Source!DO227/100)*ROUND((ROUND((Source!AF227*Source!AV227*Source!I227),2)),2), 2)</f>
        <v>0</v>
      </c>
      <c r="T477">
        <f>Source!Y227</f>
        <v>0</v>
      </c>
      <c r="U477">
        <f>ROUND((175/100)*ROUND((ROUND((Source!AE227*Source!AV227*Source!I227),2)),2), 2)</f>
        <v>0</v>
      </c>
      <c r="V477">
        <f>ROUND((160/100)*ROUND(ROUND((ROUND((Source!AE227*Source!AV227*Source!I227),2)*Source!BS227),2), 2), 2)</f>
        <v>0</v>
      </c>
    </row>
    <row r="478" spans="1:27" ht="15" x14ac:dyDescent="0.25">
      <c r="A478" s="32"/>
      <c r="B478" s="32"/>
      <c r="C478" s="56" t="s">
        <v>576</v>
      </c>
      <c r="D478" s="32"/>
      <c r="E478" s="32"/>
      <c r="F478" s="32"/>
      <c r="G478" s="32"/>
      <c r="H478" s="42">
        <f>I477</f>
        <v>231.98</v>
      </c>
      <c r="I478" s="42"/>
      <c r="J478" s="42">
        <f>K477</f>
        <v>1461.47</v>
      </c>
      <c r="K478" s="42"/>
      <c r="O478" s="26">
        <f>I477</f>
        <v>231.98</v>
      </c>
      <c r="P478" s="26">
        <f>K477</f>
        <v>1461.47</v>
      </c>
      <c r="X478">
        <f>IF(Source!BI227&lt;=1,I477-0, 0)</f>
        <v>231.98</v>
      </c>
      <c r="Y478">
        <f>IF(Source!BI227=2,I477-0, 0)</f>
        <v>0</v>
      </c>
      <c r="Z478">
        <f>IF(Source!BI227=3,I477-0, 0)</f>
        <v>0</v>
      </c>
      <c r="AA478">
        <f>IF(Source!BI227=4,I477,0)</f>
        <v>0</v>
      </c>
    </row>
    <row r="480" spans="1:27" ht="14.25" x14ac:dyDescent="0.2">
      <c r="A480" s="27">
        <v>55</v>
      </c>
      <c r="B480" s="27" t="str">
        <f>Source!F228</f>
        <v>1.1-1-409</v>
      </c>
      <c r="C480" s="27" t="s">
        <v>337</v>
      </c>
      <c r="D480" s="28" t="str">
        <f>Source!H228</f>
        <v>шт.</v>
      </c>
      <c r="E480" s="29">
        <f>Source!I228</f>
        <v>8</v>
      </c>
      <c r="F480" s="30">
        <f>Source!AL228</f>
        <v>53.4</v>
      </c>
      <c r="G480" s="31" t="str">
        <f>Source!DD228</f>
        <v/>
      </c>
      <c r="H480" s="29">
        <f>Source!AW228</f>
        <v>1</v>
      </c>
      <c r="I480" s="30">
        <f>ROUND((ROUND((Source!AC228*Source!AW228*Source!I228),2)),2)</f>
        <v>427.2</v>
      </c>
      <c r="J480" s="29">
        <f>IF(Source!BC228&lt;&gt; 0, Source!BC228, 1)</f>
        <v>4.5599999999999996</v>
      </c>
      <c r="K480" s="30">
        <f>Source!P228</f>
        <v>1948.03</v>
      </c>
      <c r="Q480">
        <f>ROUND((Source!DN228/100)*ROUND((ROUND((Source!AF228*Source!AV228*Source!I228),2)),2), 2)</f>
        <v>0</v>
      </c>
      <c r="R480">
        <f>Source!X228</f>
        <v>0</v>
      </c>
      <c r="S480">
        <f>ROUND((Source!DO228/100)*ROUND((ROUND((Source!AF228*Source!AV228*Source!I228),2)),2), 2)</f>
        <v>0</v>
      </c>
      <c r="T480">
        <f>Source!Y228</f>
        <v>0</v>
      </c>
      <c r="U480">
        <f>ROUND((175/100)*ROUND((ROUND((Source!AE228*Source!AV228*Source!I228),2)),2), 2)</f>
        <v>0</v>
      </c>
      <c r="V480">
        <f>ROUND((160/100)*ROUND(ROUND((ROUND((Source!AE228*Source!AV228*Source!I228),2)*Source!BS228),2), 2), 2)</f>
        <v>0</v>
      </c>
    </row>
    <row r="481" spans="1:28" ht="15" x14ac:dyDescent="0.25">
      <c r="A481" s="32"/>
      <c r="B481" s="32"/>
      <c r="C481" s="56" t="s">
        <v>576</v>
      </c>
      <c r="D481" s="32"/>
      <c r="E481" s="32"/>
      <c r="F481" s="32"/>
      <c r="G481" s="32"/>
      <c r="H481" s="42">
        <f>I480</f>
        <v>427.2</v>
      </c>
      <c r="I481" s="42"/>
      <c r="J481" s="42">
        <f>K480</f>
        <v>1948.03</v>
      </c>
      <c r="K481" s="42"/>
      <c r="O481" s="26">
        <f>I480</f>
        <v>427.2</v>
      </c>
      <c r="P481" s="26">
        <f>K480</f>
        <v>1948.03</v>
      </c>
      <c r="X481">
        <f>IF(Source!BI228&lt;=1,I480-0, 0)</f>
        <v>427.2</v>
      </c>
      <c r="Y481">
        <f>IF(Source!BI228=2,I480-0, 0)</f>
        <v>0</v>
      </c>
      <c r="Z481">
        <f>IF(Source!BI228=3,I480-0, 0)</f>
        <v>0</v>
      </c>
      <c r="AA481">
        <f>IF(Source!BI228=4,I480,0)</f>
        <v>0</v>
      </c>
    </row>
    <row r="483" spans="1:28" ht="28.5" x14ac:dyDescent="0.2">
      <c r="A483" s="27">
        <v>56</v>
      </c>
      <c r="B483" s="27" t="str">
        <f>Source!F229</f>
        <v>1.18-4-1167</v>
      </c>
      <c r="C483" s="27" t="s">
        <v>341</v>
      </c>
      <c r="D483" s="28" t="str">
        <f>Source!H229</f>
        <v>КОМПЛЕКТ</v>
      </c>
      <c r="E483" s="29">
        <f>Source!I229</f>
        <v>2</v>
      </c>
      <c r="F483" s="30">
        <f>Source!AL229</f>
        <v>508.13</v>
      </c>
      <c r="G483" s="31" t="str">
        <f>Source!DD229</f>
        <v/>
      </c>
      <c r="H483" s="29">
        <f>Source!AW229</f>
        <v>1</v>
      </c>
      <c r="I483" s="30">
        <f>ROUND((ROUND((Source!AC229*Source!AW229*Source!I229),2)),2)</f>
        <v>1016.26</v>
      </c>
      <c r="J483" s="29">
        <f>IF(Source!BC229&lt;&gt; 0, Source!BC229, 1)</f>
        <v>9.76</v>
      </c>
      <c r="K483" s="30">
        <f>Source!P229</f>
        <v>9918.7000000000007</v>
      </c>
      <c r="Q483">
        <f>ROUND((Source!DN229/100)*ROUND((ROUND((Source!AF229*Source!AV229*Source!I229),2)),2), 2)</f>
        <v>0</v>
      </c>
      <c r="R483">
        <f>Source!X229</f>
        <v>0</v>
      </c>
      <c r="S483">
        <f>ROUND((Source!DO229/100)*ROUND((ROUND((Source!AF229*Source!AV229*Source!I229),2)),2), 2)</f>
        <v>0</v>
      </c>
      <c r="T483">
        <f>Source!Y229</f>
        <v>0</v>
      </c>
      <c r="U483">
        <f>ROUND((175/100)*ROUND((ROUND((Source!AE229*Source!AV229*Source!I229),2)),2), 2)</f>
        <v>0</v>
      </c>
      <c r="V483">
        <f>ROUND((160/100)*ROUND(ROUND((ROUND((Source!AE229*Source!AV229*Source!I229),2)*Source!BS229),2), 2), 2)</f>
        <v>0</v>
      </c>
    </row>
    <row r="484" spans="1:28" ht="15" x14ac:dyDescent="0.25">
      <c r="A484" s="32"/>
      <c r="B484" s="32"/>
      <c r="C484" s="56" t="s">
        <v>576</v>
      </c>
      <c r="D484" s="32"/>
      <c r="E484" s="32"/>
      <c r="F484" s="32"/>
      <c r="G484" s="32"/>
      <c r="H484" s="42">
        <f>I483</f>
        <v>1016.26</v>
      </c>
      <c r="I484" s="42"/>
      <c r="J484" s="42">
        <f>K483</f>
        <v>9918.7000000000007</v>
      </c>
      <c r="K484" s="42"/>
      <c r="O484" s="26">
        <f>I483</f>
        <v>1016.26</v>
      </c>
      <c r="P484" s="26">
        <f>K483</f>
        <v>9918.7000000000007</v>
      </c>
      <c r="X484">
        <f>IF(Source!BI229&lt;=1,I483-0, 0)</f>
        <v>1016.26</v>
      </c>
      <c r="Y484">
        <f>IF(Source!BI229=2,I483-0, 0)</f>
        <v>0</v>
      </c>
      <c r="Z484">
        <f>IF(Source!BI229=3,I483-0, 0)</f>
        <v>0</v>
      </c>
      <c r="AA484">
        <f>IF(Source!BI229=4,I483,0)</f>
        <v>0</v>
      </c>
    </row>
    <row r="487" spans="1:28" ht="15" x14ac:dyDescent="0.25">
      <c r="A487" s="41" t="str">
        <f>CONCATENATE("Итого по разделу: ",IF(Source!G231&lt;&gt;"Новый раздел", Source!G231, ""))</f>
        <v>Итого по разделу: Оборудование</v>
      </c>
      <c r="B487" s="41"/>
      <c r="C487" s="41"/>
      <c r="D487" s="41"/>
      <c r="E487" s="41"/>
      <c r="F487" s="41"/>
      <c r="G487" s="41"/>
      <c r="H487" s="39">
        <f>SUM(O470:O486)</f>
        <v>3851537.72</v>
      </c>
      <c r="I487" s="40"/>
      <c r="J487" s="39">
        <f>SUM(P470:P486)</f>
        <v>3864741.04</v>
      </c>
      <c r="K487" s="40"/>
    </row>
    <row r="488" spans="1:28" hidden="1" x14ac:dyDescent="0.2">
      <c r="A488" t="s">
        <v>581</v>
      </c>
      <c r="H488">
        <f>SUM(AC470:AC487)</f>
        <v>0</v>
      </c>
      <c r="J488">
        <f>SUM(AD470:AD487)</f>
        <v>0</v>
      </c>
    </row>
    <row r="489" spans="1:28" hidden="1" x14ac:dyDescent="0.2">
      <c r="A489" t="s">
        <v>582</v>
      </c>
      <c r="H489">
        <f>SUM(AE470:AE488)</f>
        <v>0</v>
      </c>
      <c r="J489">
        <f>SUM(AF470:AF488)</f>
        <v>0</v>
      </c>
    </row>
    <row r="491" spans="1:28" ht="16.5" x14ac:dyDescent="0.25">
      <c r="A491" s="43" t="str">
        <f>CONCATENATE("Раздел: ",IF(Source!G261&lt;&gt;"Новый раздел", Source!G261, ""))</f>
        <v>Раздел: Пусконаладочные работы</v>
      </c>
      <c r="B491" s="43"/>
      <c r="C491" s="43"/>
      <c r="D491" s="43"/>
      <c r="E491" s="43"/>
      <c r="F491" s="43"/>
      <c r="G491" s="43"/>
      <c r="H491" s="43"/>
      <c r="I491" s="43"/>
      <c r="J491" s="43"/>
      <c r="K491" s="43"/>
    </row>
    <row r="492" spans="1:28" ht="42.75" x14ac:dyDescent="0.2">
      <c r="A492" s="22">
        <v>57</v>
      </c>
      <c r="B492" s="22" t="str">
        <f>Source!F265</f>
        <v>5.1-158-2</v>
      </c>
      <c r="C492" s="22" t="s">
        <v>346</v>
      </c>
      <c r="D492" s="23" t="str">
        <f>Source!H265</f>
        <v>1 фазировка</v>
      </c>
      <c r="E492" s="21">
        <f>Source!I265</f>
        <v>18</v>
      </c>
      <c r="F492" s="25"/>
      <c r="G492" s="24"/>
      <c r="H492" s="21"/>
      <c r="I492" s="25"/>
      <c r="J492" s="21"/>
      <c r="K492" s="25"/>
      <c r="Q492">
        <f>ROUND((Source!DN265/100)*ROUND((ROUND((Source!AF265*Source!AV265*Source!I265),2)),2), 2)</f>
        <v>384.62</v>
      </c>
      <c r="R492">
        <f>Source!X265</f>
        <v>10291.790000000001</v>
      </c>
      <c r="S492">
        <f>ROUND((Source!DO265/100)*ROUND((ROUND((Source!AF265*Source!AV265*Source!I265),2)),2), 2)</f>
        <v>358.97</v>
      </c>
      <c r="T492">
        <f>Source!Y265</f>
        <v>6028.05</v>
      </c>
      <c r="U492">
        <f>ROUND((175/100)*ROUND((ROUND((Source!AE265*Source!AV265*Source!I265),2)),2), 2)</f>
        <v>0</v>
      </c>
      <c r="V492">
        <f>ROUND((160/100)*ROUND(ROUND((ROUND((Source!AE265*Source!AV265*Source!I265),2)*Source!BS265),2), 2), 2)</f>
        <v>0</v>
      </c>
    </row>
    <row r="493" spans="1:28" ht="14.25" x14ac:dyDescent="0.2">
      <c r="A493" s="22"/>
      <c r="B493" s="22"/>
      <c r="C493" s="22" t="s">
        <v>570</v>
      </c>
      <c r="D493" s="23"/>
      <c r="E493" s="21"/>
      <c r="F493" s="25">
        <f>Source!AO265</f>
        <v>28.49</v>
      </c>
      <c r="G493" s="24" t="str">
        <f>Source!DG265</f>
        <v/>
      </c>
      <c r="H493" s="21">
        <f>Source!AV265</f>
        <v>1</v>
      </c>
      <c r="I493" s="25">
        <f>ROUND((ROUND((Source!AF265*Source!AV265*Source!I265),2)),2)</f>
        <v>512.82000000000005</v>
      </c>
      <c r="J493" s="21">
        <f>IF(Source!BA265&lt;&gt; 0, Source!BA265, 1)</f>
        <v>28.67</v>
      </c>
      <c r="K493" s="25">
        <f>Source!S265</f>
        <v>14702.55</v>
      </c>
      <c r="W493">
        <f>I493</f>
        <v>512.82000000000005</v>
      </c>
    </row>
    <row r="494" spans="1:28" ht="14.25" x14ac:dyDescent="0.2">
      <c r="A494" s="22"/>
      <c r="B494" s="22"/>
      <c r="C494" s="22" t="s">
        <v>571</v>
      </c>
      <c r="D494" s="23" t="s">
        <v>572</v>
      </c>
      <c r="E494" s="21">
        <f>Source!DN265</f>
        <v>75</v>
      </c>
      <c r="F494" s="25"/>
      <c r="G494" s="24"/>
      <c r="H494" s="21"/>
      <c r="I494" s="25">
        <f>SUM(Q492:Q493)</f>
        <v>384.62</v>
      </c>
      <c r="J494" s="21">
        <f>Source!BZ265</f>
        <v>70</v>
      </c>
      <c r="K494" s="25">
        <f>SUM(R492:R493)</f>
        <v>10291.790000000001</v>
      </c>
    </row>
    <row r="495" spans="1:28" ht="14.25" x14ac:dyDescent="0.2">
      <c r="A495" s="22"/>
      <c r="B495" s="22"/>
      <c r="C495" s="22" t="s">
        <v>573</v>
      </c>
      <c r="D495" s="23" t="s">
        <v>572</v>
      </c>
      <c r="E495" s="21">
        <f>Source!DO265</f>
        <v>70</v>
      </c>
      <c r="F495" s="25"/>
      <c r="G495" s="24"/>
      <c r="H495" s="21"/>
      <c r="I495" s="25">
        <f>SUM(S492:S494)</f>
        <v>358.97</v>
      </c>
      <c r="J495" s="21">
        <f>Source!CA265</f>
        <v>41</v>
      </c>
      <c r="K495" s="25">
        <f>SUM(T492:T494)</f>
        <v>6028.05</v>
      </c>
    </row>
    <row r="496" spans="1:28" ht="14.25" x14ac:dyDescent="0.2">
      <c r="A496" s="27"/>
      <c r="B496" s="27"/>
      <c r="C496" s="27" t="s">
        <v>574</v>
      </c>
      <c r="D496" s="28" t="s">
        <v>575</v>
      </c>
      <c r="E496" s="29">
        <f>Source!AQ265</f>
        <v>1.8</v>
      </c>
      <c r="F496" s="30"/>
      <c r="G496" s="31" t="str">
        <f>Source!DI265</f>
        <v/>
      </c>
      <c r="H496" s="29">
        <f>Source!AV265</f>
        <v>1</v>
      </c>
      <c r="I496" s="30">
        <f>Source!U265</f>
        <v>32.4</v>
      </c>
      <c r="J496" s="29"/>
      <c r="K496" s="30"/>
      <c r="AB496" s="26">
        <f>I496</f>
        <v>32.4</v>
      </c>
    </row>
    <row r="497" spans="1:28" ht="15" x14ac:dyDescent="0.25">
      <c r="A497" s="32"/>
      <c r="B497" s="32"/>
      <c r="C497" s="56" t="s">
        <v>576</v>
      </c>
      <c r="D497" s="32"/>
      <c r="E497" s="32"/>
      <c r="F497" s="32"/>
      <c r="G497" s="32"/>
      <c r="H497" s="42">
        <f>I493+I494+I495</f>
        <v>1256.4100000000001</v>
      </c>
      <c r="I497" s="42"/>
      <c r="J497" s="42">
        <f>K493+K494+K495</f>
        <v>31022.39</v>
      </c>
      <c r="K497" s="42"/>
      <c r="O497" s="26">
        <f>I493+I494+I495</f>
        <v>1256.4100000000001</v>
      </c>
      <c r="P497" s="26">
        <f>K493+K494+K495</f>
        <v>31022.39</v>
      </c>
      <c r="X497">
        <f>IF(Source!BI265&lt;=1,I493+I494+I495-0, 0)</f>
        <v>0</v>
      </c>
      <c r="Y497">
        <f>IF(Source!BI265=2,I493+I494+I495-0, 0)</f>
        <v>0</v>
      </c>
      <c r="Z497">
        <f>IF(Source!BI265=3,I493+I494+I495-0, 0)</f>
        <v>0</v>
      </c>
      <c r="AA497">
        <f>IF(Source!BI265=4,I493+I494+I495,0)</f>
        <v>1256.4100000000001</v>
      </c>
    </row>
    <row r="499" spans="1:28" ht="42.75" x14ac:dyDescent="0.2">
      <c r="A499" s="22">
        <v>58</v>
      </c>
      <c r="B499" s="22" t="str">
        <f>Source!F266</f>
        <v>5.1-26-5</v>
      </c>
      <c r="C499" s="22" t="s">
        <v>353</v>
      </c>
      <c r="D499" s="23" t="str">
        <f>Source!H266</f>
        <v>1  ШТ.</v>
      </c>
      <c r="E499" s="21">
        <f>Source!I266</f>
        <v>5</v>
      </c>
      <c r="F499" s="25"/>
      <c r="G499" s="24"/>
      <c r="H499" s="21"/>
      <c r="I499" s="25"/>
      <c r="J499" s="21"/>
      <c r="K499" s="25"/>
      <c r="Q499">
        <f>ROUND((Source!DN266/100)*ROUND((ROUND((Source!AF266*Source!AV266*Source!I266),2)),2), 2)</f>
        <v>1323.15</v>
      </c>
      <c r="R499">
        <f>Source!X266</f>
        <v>35405.730000000003</v>
      </c>
      <c r="S499">
        <f>ROUND((Source!DO266/100)*ROUND((ROUND((Source!AF266*Source!AV266*Source!I266),2)),2), 2)</f>
        <v>1234.94</v>
      </c>
      <c r="T499">
        <f>Source!Y266</f>
        <v>20737.64</v>
      </c>
      <c r="U499">
        <f>ROUND((175/100)*ROUND((ROUND((Source!AE266*Source!AV266*Source!I266),2)),2), 2)</f>
        <v>0</v>
      </c>
      <c r="V499">
        <f>ROUND((160/100)*ROUND(ROUND((ROUND((Source!AE266*Source!AV266*Source!I266),2)*Source!BS266),2), 2), 2)</f>
        <v>0</v>
      </c>
    </row>
    <row r="500" spans="1:28" ht="14.25" x14ac:dyDescent="0.2">
      <c r="A500" s="22"/>
      <c r="B500" s="22"/>
      <c r="C500" s="22" t="s">
        <v>570</v>
      </c>
      <c r="D500" s="23"/>
      <c r="E500" s="21"/>
      <c r="F500" s="25">
        <f>Source!AO266</f>
        <v>352.84</v>
      </c>
      <c r="G500" s="24" t="str">
        <f>Source!DG266</f>
        <v/>
      </c>
      <c r="H500" s="21">
        <f>Source!AV266</f>
        <v>1</v>
      </c>
      <c r="I500" s="25">
        <f>ROUND((ROUND((Source!AF266*Source!AV266*Source!I266),2)),2)</f>
        <v>1764.2</v>
      </c>
      <c r="J500" s="21">
        <f>IF(Source!BA266&lt;&gt; 0, Source!BA266, 1)</f>
        <v>28.67</v>
      </c>
      <c r="K500" s="25">
        <f>Source!S266</f>
        <v>50579.61</v>
      </c>
      <c r="W500">
        <f>I500</f>
        <v>1764.2</v>
      </c>
    </row>
    <row r="501" spans="1:28" ht="14.25" x14ac:dyDescent="0.2">
      <c r="A501" s="22"/>
      <c r="B501" s="22"/>
      <c r="C501" s="22" t="s">
        <v>571</v>
      </c>
      <c r="D501" s="23" t="s">
        <v>572</v>
      </c>
      <c r="E501" s="21">
        <f>Source!DN266</f>
        <v>75</v>
      </c>
      <c r="F501" s="25"/>
      <c r="G501" s="24"/>
      <c r="H501" s="21"/>
      <c r="I501" s="25">
        <f>SUM(Q499:Q500)</f>
        <v>1323.15</v>
      </c>
      <c r="J501" s="21">
        <f>Source!BZ266</f>
        <v>70</v>
      </c>
      <c r="K501" s="25">
        <f>SUM(R499:R500)</f>
        <v>35405.730000000003</v>
      </c>
    </row>
    <row r="502" spans="1:28" ht="14.25" x14ac:dyDescent="0.2">
      <c r="A502" s="22"/>
      <c r="B502" s="22"/>
      <c r="C502" s="22" t="s">
        <v>573</v>
      </c>
      <c r="D502" s="23" t="s">
        <v>572</v>
      </c>
      <c r="E502" s="21">
        <f>Source!DO266</f>
        <v>70</v>
      </c>
      <c r="F502" s="25"/>
      <c r="G502" s="24"/>
      <c r="H502" s="21"/>
      <c r="I502" s="25">
        <f>SUM(S499:S501)</f>
        <v>1234.94</v>
      </c>
      <c r="J502" s="21">
        <f>Source!CA266</f>
        <v>41</v>
      </c>
      <c r="K502" s="25">
        <f>SUM(T499:T501)</f>
        <v>20737.64</v>
      </c>
    </row>
    <row r="503" spans="1:28" ht="14.25" x14ac:dyDescent="0.2">
      <c r="A503" s="27"/>
      <c r="B503" s="27"/>
      <c r="C503" s="27" t="s">
        <v>574</v>
      </c>
      <c r="D503" s="28" t="s">
        <v>575</v>
      </c>
      <c r="E503" s="29">
        <f>Source!AQ266</f>
        <v>22</v>
      </c>
      <c r="F503" s="30"/>
      <c r="G503" s="31" t="str">
        <f>Source!DI266</f>
        <v/>
      </c>
      <c r="H503" s="29">
        <f>Source!AV266</f>
        <v>1</v>
      </c>
      <c r="I503" s="30">
        <f>Source!U266</f>
        <v>110</v>
      </c>
      <c r="J503" s="29"/>
      <c r="K503" s="30"/>
      <c r="AB503" s="26">
        <f>I503</f>
        <v>110</v>
      </c>
    </row>
    <row r="504" spans="1:28" ht="15" x14ac:dyDescent="0.25">
      <c r="A504" s="32"/>
      <c r="B504" s="32"/>
      <c r="C504" s="56" t="s">
        <v>576</v>
      </c>
      <c r="D504" s="32"/>
      <c r="E504" s="32"/>
      <c r="F504" s="32"/>
      <c r="G504" s="32"/>
      <c r="H504" s="42">
        <f>I500+I501+I502</f>
        <v>4322.2900000000009</v>
      </c>
      <c r="I504" s="42"/>
      <c r="J504" s="42">
        <f>K500+K501+K502</f>
        <v>106722.98</v>
      </c>
      <c r="K504" s="42"/>
      <c r="O504" s="26">
        <f>I500+I501+I502</f>
        <v>4322.2900000000009</v>
      </c>
      <c r="P504" s="26">
        <f>K500+K501+K502</f>
        <v>106722.98</v>
      </c>
      <c r="X504">
        <f>IF(Source!BI266&lt;=1,I500+I501+I502-0, 0)</f>
        <v>0</v>
      </c>
      <c r="Y504">
        <f>IF(Source!BI266=2,I500+I501+I502-0, 0)</f>
        <v>0</v>
      </c>
      <c r="Z504">
        <f>IF(Source!BI266=3,I500+I501+I502-0, 0)</f>
        <v>0</v>
      </c>
      <c r="AA504">
        <f>IF(Source!BI266=4,I500+I501+I502,0)</f>
        <v>4322.2900000000009</v>
      </c>
    </row>
    <row r="506" spans="1:28" ht="28.5" x14ac:dyDescent="0.2">
      <c r="A506" s="22">
        <v>59</v>
      </c>
      <c r="B506" s="22" t="str">
        <f>Source!F267</f>
        <v>5.1-23-1</v>
      </c>
      <c r="C506" s="22" t="s">
        <v>357</v>
      </c>
      <c r="D506" s="23" t="str">
        <f>Source!H267</f>
        <v>1  ШТ.</v>
      </c>
      <c r="E506" s="21">
        <f>Source!I267</f>
        <v>12</v>
      </c>
      <c r="F506" s="25"/>
      <c r="G506" s="24"/>
      <c r="H506" s="21"/>
      <c r="I506" s="25"/>
      <c r="J506" s="21"/>
      <c r="K506" s="25"/>
      <c r="Q506">
        <f>ROUND((Source!DN267/100)*ROUND((ROUND((Source!AF267*Source!AV267*Source!I267),2)),2), 2)</f>
        <v>779.49</v>
      </c>
      <c r="R506">
        <f>Source!X267</f>
        <v>20858.11</v>
      </c>
      <c r="S506">
        <f>ROUND((Source!DO267/100)*ROUND((ROUND((Source!AF267*Source!AV267*Source!I267),2)),2), 2)</f>
        <v>727.52</v>
      </c>
      <c r="T506">
        <f>Source!Y267</f>
        <v>12216.89</v>
      </c>
      <c r="U506">
        <f>ROUND((175/100)*ROUND((ROUND((Source!AE267*Source!AV267*Source!I267),2)),2), 2)</f>
        <v>0</v>
      </c>
      <c r="V506">
        <f>ROUND((160/100)*ROUND(ROUND((ROUND((Source!AE267*Source!AV267*Source!I267),2)*Source!BS267),2), 2), 2)</f>
        <v>0</v>
      </c>
    </row>
    <row r="507" spans="1:28" ht="14.25" x14ac:dyDescent="0.2">
      <c r="A507" s="22"/>
      <c r="B507" s="22"/>
      <c r="C507" s="22" t="s">
        <v>570</v>
      </c>
      <c r="D507" s="23"/>
      <c r="E507" s="21"/>
      <c r="F507" s="25">
        <f>Source!AO267</f>
        <v>86.61</v>
      </c>
      <c r="G507" s="24" t="str">
        <f>Source!DG267</f>
        <v/>
      </c>
      <c r="H507" s="21">
        <f>Source!AV267</f>
        <v>1</v>
      </c>
      <c r="I507" s="25">
        <f>ROUND((ROUND((Source!AF267*Source!AV267*Source!I267),2)),2)</f>
        <v>1039.32</v>
      </c>
      <c r="J507" s="21">
        <f>IF(Source!BA267&lt;&gt; 0, Source!BA267, 1)</f>
        <v>28.67</v>
      </c>
      <c r="K507" s="25">
        <f>Source!S267</f>
        <v>29797.3</v>
      </c>
      <c r="W507">
        <f>I507</f>
        <v>1039.32</v>
      </c>
    </row>
    <row r="508" spans="1:28" ht="14.25" x14ac:dyDescent="0.2">
      <c r="A508" s="22"/>
      <c r="B508" s="22"/>
      <c r="C508" s="22" t="s">
        <v>571</v>
      </c>
      <c r="D508" s="23" t="s">
        <v>572</v>
      </c>
      <c r="E508" s="21">
        <f>Source!DN267</f>
        <v>75</v>
      </c>
      <c r="F508" s="25"/>
      <c r="G508" s="24"/>
      <c r="H508" s="21"/>
      <c r="I508" s="25">
        <f>SUM(Q506:Q507)</f>
        <v>779.49</v>
      </c>
      <c r="J508" s="21">
        <f>Source!BZ267</f>
        <v>70</v>
      </c>
      <c r="K508" s="25">
        <f>SUM(R506:R507)</f>
        <v>20858.11</v>
      </c>
    </row>
    <row r="509" spans="1:28" ht="14.25" x14ac:dyDescent="0.2">
      <c r="A509" s="22"/>
      <c r="B509" s="22"/>
      <c r="C509" s="22" t="s">
        <v>573</v>
      </c>
      <c r="D509" s="23" t="s">
        <v>572</v>
      </c>
      <c r="E509" s="21">
        <f>Source!DO267</f>
        <v>70</v>
      </c>
      <c r="F509" s="25"/>
      <c r="G509" s="24"/>
      <c r="H509" s="21"/>
      <c r="I509" s="25">
        <f>SUM(S506:S508)</f>
        <v>727.52</v>
      </c>
      <c r="J509" s="21">
        <f>Source!CA267</f>
        <v>41</v>
      </c>
      <c r="K509" s="25">
        <f>SUM(T506:T508)</f>
        <v>12216.89</v>
      </c>
    </row>
    <row r="510" spans="1:28" ht="14.25" x14ac:dyDescent="0.2">
      <c r="A510" s="27"/>
      <c r="B510" s="27"/>
      <c r="C510" s="27" t="s">
        <v>574</v>
      </c>
      <c r="D510" s="28" t="s">
        <v>575</v>
      </c>
      <c r="E510" s="29">
        <f>Source!AQ267</f>
        <v>5.4</v>
      </c>
      <c r="F510" s="30"/>
      <c r="G510" s="31" t="str">
        <f>Source!DI267</f>
        <v/>
      </c>
      <c r="H510" s="29">
        <f>Source!AV267</f>
        <v>1</v>
      </c>
      <c r="I510" s="30">
        <f>Source!U267</f>
        <v>64.800000000000011</v>
      </c>
      <c r="J510" s="29"/>
      <c r="K510" s="30"/>
      <c r="AB510" s="26">
        <f>I510</f>
        <v>64.800000000000011</v>
      </c>
    </row>
    <row r="511" spans="1:28" ht="15" x14ac:dyDescent="0.25">
      <c r="A511" s="32"/>
      <c r="B511" s="32"/>
      <c r="C511" s="56" t="s">
        <v>576</v>
      </c>
      <c r="D511" s="32"/>
      <c r="E511" s="32"/>
      <c r="F511" s="32"/>
      <c r="G511" s="32"/>
      <c r="H511" s="42">
        <f>I507+I508+I509</f>
        <v>2546.33</v>
      </c>
      <c r="I511" s="42"/>
      <c r="J511" s="42">
        <f>K507+K508+K509</f>
        <v>62872.3</v>
      </c>
      <c r="K511" s="42"/>
      <c r="O511" s="26">
        <f>I507+I508+I509</f>
        <v>2546.33</v>
      </c>
      <c r="P511" s="26">
        <f>K507+K508+K509</f>
        <v>62872.3</v>
      </c>
      <c r="X511">
        <f>IF(Source!BI267&lt;=1,I507+I508+I509-0, 0)</f>
        <v>0</v>
      </c>
      <c r="Y511">
        <f>IF(Source!BI267=2,I507+I508+I509-0, 0)</f>
        <v>0</v>
      </c>
      <c r="Z511">
        <f>IF(Source!BI267=3,I507+I508+I509-0, 0)</f>
        <v>0</v>
      </c>
      <c r="AA511">
        <f>IF(Source!BI267=4,I507+I508+I509,0)</f>
        <v>2546.33</v>
      </c>
    </row>
    <row r="513" spans="1:28" ht="42.75" x14ac:dyDescent="0.2">
      <c r="A513" s="22">
        <v>60</v>
      </c>
      <c r="B513" s="22" t="str">
        <f>Source!F268</f>
        <v>5.1-161-1</v>
      </c>
      <c r="C513" s="22" t="s">
        <v>361</v>
      </c>
      <c r="D513" s="23" t="str">
        <f>Source!H268</f>
        <v>1 измерение</v>
      </c>
      <c r="E513" s="21">
        <f>Source!I268</f>
        <v>10</v>
      </c>
      <c r="F513" s="25"/>
      <c r="G513" s="24"/>
      <c r="H513" s="21"/>
      <c r="I513" s="25"/>
      <c r="J513" s="21"/>
      <c r="K513" s="25"/>
      <c r="Q513">
        <f>ROUND((Source!DN268/100)*ROUND((ROUND((Source!AF268*Source!AV268*Source!I268),2)),2), 2)</f>
        <v>213.68</v>
      </c>
      <c r="R513">
        <f>Source!X268</f>
        <v>5717.66</v>
      </c>
      <c r="S513">
        <f>ROUND((Source!DO268/100)*ROUND((ROUND((Source!AF268*Source!AV268*Source!I268),2)),2), 2)</f>
        <v>199.43</v>
      </c>
      <c r="T513">
        <f>Source!Y268</f>
        <v>3348.91</v>
      </c>
      <c r="U513">
        <f>ROUND((175/100)*ROUND((ROUND((Source!AE268*Source!AV268*Source!I268),2)),2), 2)</f>
        <v>0</v>
      </c>
      <c r="V513">
        <f>ROUND((160/100)*ROUND(ROUND((ROUND((Source!AE268*Source!AV268*Source!I268),2)*Source!BS268),2), 2), 2)</f>
        <v>0</v>
      </c>
    </row>
    <row r="514" spans="1:28" ht="14.25" x14ac:dyDescent="0.2">
      <c r="A514" s="22"/>
      <c r="B514" s="22"/>
      <c r="C514" s="22" t="s">
        <v>570</v>
      </c>
      <c r="D514" s="23"/>
      <c r="E514" s="21"/>
      <c r="F514" s="25">
        <f>Source!AO268</f>
        <v>28.49</v>
      </c>
      <c r="G514" s="24" t="str">
        <f>Source!DG268</f>
        <v/>
      </c>
      <c r="H514" s="21">
        <f>Source!AV268</f>
        <v>1</v>
      </c>
      <c r="I514" s="25">
        <f>ROUND((ROUND((Source!AF268*Source!AV268*Source!I268),2)),2)</f>
        <v>284.89999999999998</v>
      </c>
      <c r="J514" s="21">
        <f>IF(Source!BA268&lt;&gt; 0, Source!BA268, 1)</f>
        <v>28.67</v>
      </c>
      <c r="K514" s="25">
        <f>Source!S268</f>
        <v>8168.08</v>
      </c>
      <c r="W514">
        <f>I514</f>
        <v>284.89999999999998</v>
      </c>
    </row>
    <row r="515" spans="1:28" ht="14.25" x14ac:dyDescent="0.2">
      <c r="A515" s="22"/>
      <c r="B515" s="22"/>
      <c r="C515" s="22" t="s">
        <v>571</v>
      </c>
      <c r="D515" s="23" t="s">
        <v>572</v>
      </c>
      <c r="E515" s="21">
        <f>Source!DN268</f>
        <v>75</v>
      </c>
      <c r="F515" s="25"/>
      <c r="G515" s="24"/>
      <c r="H515" s="21"/>
      <c r="I515" s="25">
        <f>SUM(Q513:Q514)</f>
        <v>213.68</v>
      </c>
      <c r="J515" s="21">
        <f>Source!BZ268</f>
        <v>70</v>
      </c>
      <c r="K515" s="25">
        <f>SUM(R513:R514)</f>
        <v>5717.66</v>
      </c>
    </row>
    <row r="516" spans="1:28" ht="14.25" x14ac:dyDescent="0.2">
      <c r="A516" s="22"/>
      <c r="B516" s="22"/>
      <c r="C516" s="22" t="s">
        <v>573</v>
      </c>
      <c r="D516" s="23" t="s">
        <v>572</v>
      </c>
      <c r="E516" s="21">
        <f>Source!DO268</f>
        <v>70</v>
      </c>
      <c r="F516" s="25"/>
      <c r="G516" s="24"/>
      <c r="H516" s="21"/>
      <c r="I516" s="25">
        <f>SUM(S513:S515)</f>
        <v>199.43</v>
      </c>
      <c r="J516" s="21">
        <f>Source!CA268</f>
        <v>41</v>
      </c>
      <c r="K516" s="25">
        <f>SUM(T513:T515)</f>
        <v>3348.91</v>
      </c>
    </row>
    <row r="517" spans="1:28" ht="14.25" x14ac:dyDescent="0.2">
      <c r="A517" s="27"/>
      <c r="B517" s="27"/>
      <c r="C517" s="27" t="s">
        <v>574</v>
      </c>
      <c r="D517" s="28" t="s">
        <v>575</v>
      </c>
      <c r="E517" s="29">
        <f>Source!AQ268</f>
        <v>1.8</v>
      </c>
      <c r="F517" s="30"/>
      <c r="G517" s="31" t="str">
        <f>Source!DI268</f>
        <v/>
      </c>
      <c r="H517" s="29">
        <f>Source!AV268</f>
        <v>1</v>
      </c>
      <c r="I517" s="30">
        <f>Source!U268</f>
        <v>18</v>
      </c>
      <c r="J517" s="29"/>
      <c r="K517" s="30"/>
      <c r="AB517" s="26">
        <f>I517</f>
        <v>18</v>
      </c>
    </row>
    <row r="518" spans="1:28" ht="15" x14ac:dyDescent="0.25">
      <c r="A518" s="32"/>
      <c r="B518" s="32"/>
      <c r="C518" s="56" t="s">
        <v>576</v>
      </c>
      <c r="D518" s="32"/>
      <c r="E518" s="32"/>
      <c r="F518" s="32"/>
      <c r="G518" s="32"/>
      <c r="H518" s="42">
        <f>I514+I515+I516</f>
        <v>698.01</v>
      </c>
      <c r="I518" s="42"/>
      <c r="J518" s="42">
        <f>K514+K515+K516</f>
        <v>17234.650000000001</v>
      </c>
      <c r="K518" s="42"/>
      <c r="O518" s="26">
        <f>I514+I515+I516</f>
        <v>698.01</v>
      </c>
      <c r="P518" s="26">
        <f>K514+K515+K516</f>
        <v>17234.650000000001</v>
      </c>
      <c r="X518">
        <f>IF(Source!BI268&lt;=1,I514+I515+I516-0, 0)</f>
        <v>0</v>
      </c>
      <c r="Y518">
        <f>IF(Source!BI268=2,I514+I515+I516-0, 0)</f>
        <v>0</v>
      </c>
      <c r="Z518">
        <f>IF(Source!BI268=3,I514+I515+I516-0, 0)</f>
        <v>0</v>
      </c>
      <c r="AA518">
        <f>IF(Source!BI268=4,I514+I515+I516,0)</f>
        <v>698.01</v>
      </c>
    </row>
    <row r="520" spans="1:28" ht="14.25" x14ac:dyDescent="0.2">
      <c r="A520" s="22">
        <v>61</v>
      </c>
      <c r="B520" s="22" t="str">
        <f>Source!F269</f>
        <v>5.1-16-2</v>
      </c>
      <c r="C520" s="22" t="s">
        <v>366</v>
      </c>
      <c r="D520" s="23" t="str">
        <f>Source!H269</f>
        <v>1  ШТ.</v>
      </c>
      <c r="E520" s="21">
        <f>Source!I269</f>
        <v>6</v>
      </c>
      <c r="F520" s="25"/>
      <c r="G520" s="24"/>
      <c r="H520" s="21"/>
      <c r="I520" s="25"/>
      <c r="J520" s="21"/>
      <c r="K520" s="25"/>
      <c r="Q520">
        <f>ROUND((Source!DN269/100)*ROUND((ROUND((Source!AF269*Source!AV269*Source!I269),2)),2), 2)</f>
        <v>906.44</v>
      </c>
      <c r="R520">
        <f>Source!X269</f>
        <v>24254.99</v>
      </c>
      <c r="S520">
        <f>ROUND((Source!DO269/100)*ROUND((ROUND((Source!AF269*Source!AV269*Source!I269),2)),2), 2)</f>
        <v>846.01</v>
      </c>
      <c r="T520">
        <f>Source!Y269</f>
        <v>14206.5</v>
      </c>
      <c r="U520">
        <f>ROUND((175/100)*ROUND((ROUND((Source!AE269*Source!AV269*Source!I269),2)),2), 2)</f>
        <v>0</v>
      </c>
      <c r="V520">
        <f>ROUND((160/100)*ROUND(ROUND((ROUND((Source!AE269*Source!AV269*Source!I269),2)*Source!BS269),2), 2), 2)</f>
        <v>0</v>
      </c>
    </row>
    <row r="521" spans="1:28" ht="14.25" x14ac:dyDescent="0.2">
      <c r="A521" s="22"/>
      <c r="B521" s="22"/>
      <c r="C521" s="22" t="s">
        <v>570</v>
      </c>
      <c r="D521" s="23"/>
      <c r="E521" s="21"/>
      <c r="F521" s="25">
        <f>Source!AO269</f>
        <v>201.43</v>
      </c>
      <c r="G521" s="24" t="str">
        <f>Source!DG269</f>
        <v/>
      </c>
      <c r="H521" s="21">
        <f>Source!AV269</f>
        <v>1</v>
      </c>
      <c r="I521" s="25">
        <f>ROUND((ROUND((Source!AF269*Source!AV269*Source!I269),2)),2)</f>
        <v>1208.58</v>
      </c>
      <c r="J521" s="21">
        <f>IF(Source!BA269&lt;&gt; 0, Source!BA269, 1)</f>
        <v>28.67</v>
      </c>
      <c r="K521" s="25">
        <f>Source!S269</f>
        <v>34649.99</v>
      </c>
      <c r="W521">
        <f>I521</f>
        <v>1208.58</v>
      </c>
    </row>
    <row r="522" spans="1:28" ht="14.25" x14ac:dyDescent="0.2">
      <c r="A522" s="22"/>
      <c r="B522" s="22"/>
      <c r="C522" s="22" t="s">
        <v>571</v>
      </c>
      <c r="D522" s="23" t="s">
        <v>572</v>
      </c>
      <c r="E522" s="21">
        <f>Source!DN269</f>
        <v>75</v>
      </c>
      <c r="F522" s="25"/>
      <c r="G522" s="24"/>
      <c r="H522" s="21"/>
      <c r="I522" s="25">
        <f>SUM(Q520:Q521)</f>
        <v>906.44</v>
      </c>
      <c r="J522" s="21">
        <f>Source!BZ269</f>
        <v>70</v>
      </c>
      <c r="K522" s="25">
        <f>SUM(R520:R521)</f>
        <v>24254.99</v>
      </c>
    </row>
    <row r="523" spans="1:28" ht="14.25" x14ac:dyDescent="0.2">
      <c r="A523" s="22"/>
      <c r="B523" s="22"/>
      <c r="C523" s="22" t="s">
        <v>573</v>
      </c>
      <c r="D523" s="23" t="s">
        <v>572</v>
      </c>
      <c r="E523" s="21">
        <f>Source!DO269</f>
        <v>70</v>
      </c>
      <c r="F523" s="25"/>
      <c r="G523" s="24"/>
      <c r="H523" s="21"/>
      <c r="I523" s="25">
        <f>SUM(S520:S522)</f>
        <v>846.01</v>
      </c>
      <c r="J523" s="21">
        <f>Source!CA269</f>
        <v>41</v>
      </c>
      <c r="K523" s="25">
        <f>SUM(T520:T522)</f>
        <v>14206.5</v>
      </c>
    </row>
    <row r="524" spans="1:28" ht="14.25" x14ac:dyDescent="0.2">
      <c r="A524" s="27"/>
      <c r="B524" s="27"/>
      <c r="C524" s="27" t="s">
        <v>574</v>
      </c>
      <c r="D524" s="28" t="s">
        <v>575</v>
      </c>
      <c r="E524" s="29">
        <f>Source!AQ269</f>
        <v>14</v>
      </c>
      <c r="F524" s="30"/>
      <c r="G524" s="31" t="str">
        <f>Source!DI269</f>
        <v/>
      </c>
      <c r="H524" s="29">
        <f>Source!AV269</f>
        <v>1</v>
      </c>
      <c r="I524" s="30">
        <f>Source!U269</f>
        <v>84</v>
      </c>
      <c r="J524" s="29"/>
      <c r="K524" s="30"/>
      <c r="AB524" s="26">
        <f>I524</f>
        <v>84</v>
      </c>
    </row>
    <row r="525" spans="1:28" ht="15" x14ac:dyDescent="0.25">
      <c r="A525" s="32"/>
      <c r="B525" s="32"/>
      <c r="C525" s="56" t="s">
        <v>576</v>
      </c>
      <c r="D525" s="32"/>
      <c r="E525" s="32"/>
      <c r="F525" s="32"/>
      <c r="G525" s="32"/>
      <c r="H525" s="42">
        <f>I521+I522+I523</f>
        <v>2961.0299999999997</v>
      </c>
      <c r="I525" s="42"/>
      <c r="J525" s="42">
        <f>K521+K522+K523</f>
        <v>73111.48</v>
      </c>
      <c r="K525" s="42"/>
      <c r="O525" s="26">
        <f>I521+I522+I523</f>
        <v>2961.0299999999997</v>
      </c>
      <c r="P525" s="26">
        <f>K521+K522+K523</f>
        <v>73111.48</v>
      </c>
      <c r="X525">
        <f>IF(Source!BI269&lt;=1,I521+I522+I523-0, 0)</f>
        <v>0</v>
      </c>
      <c r="Y525">
        <f>IF(Source!BI269=2,I521+I522+I523-0, 0)</f>
        <v>0</v>
      </c>
      <c r="Z525">
        <f>IF(Source!BI269=3,I521+I522+I523-0, 0)</f>
        <v>0</v>
      </c>
      <c r="AA525">
        <f>IF(Source!BI269=4,I521+I522+I523,0)</f>
        <v>2961.0299999999997</v>
      </c>
    </row>
    <row r="527" spans="1:28" ht="14.25" x14ac:dyDescent="0.2">
      <c r="A527" s="22">
        <v>62</v>
      </c>
      <c r="B527" s="22" t="str">
        <f>Source!F270</f>
        <v>5.1-17-1</v>
      </c>
      <c r="C527" s="22" t="s">
        <v>370</v>
      </c>
      <c r="D527" s="23" t="str">
        <f>Source!H270</f>
        <v>1  ШТ.</v>
      </c>
      <c r="E527" s="21">
        <f>Source!I270</f>
        <v>18</v>
      </c>
      <c r="F527" s="25"/>
      <c r="G527" s="24"/>
      <c r="H527" s="21"/>
      <c r="I527" s="25"/>
      <c r="J527" s="21"/>
      <c r="K527" s="25"/>
      <c r="Q527">
        <f>ROUND((Source!DN270/100)*ROUND((ROUND((Source!AF270*Source!AV270*Source!I270),2)),2), 2)</f>
        <v>252.45</v>
      </c>
      <c r="R527">
        <f>Source!X270</f>
        <v>6755.22</v>
      </c>
      <c r="S527">
        <f>ROUND((Source!DO270/100)*ROUND((ROUND((Source!AF270*Source!AV270*Source!I270),2)),2), 2)</f>
        <v>235.62</v>
      </c>
      <c r="T527">
        <f>Source!Y270</f>
        <v>3956.63</v>
      </c>
      <c r="U527">
        <f>ROUND((175/100)*ROUND((ROUND((Source!AE270*Source!AV270*Source!I270),2)),2), 2)</f>
        <v>0</v>
      </c>
      <c r="V527">
        <f>ROUND((160/100)*ROUND(ROUND((ROUND((Source!AE270*Source!AV270*Source!I270),2)*Source!BS270),2), 2), 2)</f>
        <v>0</v>
      </c>
    </row>
    <row r="528" spans="1:28" ht="14.25" x14ac:dyDescent="0.2">
      <c r="A528" s="22"/>
      <c r="B528" s="22"/>
      <c r="C528" s="22" t="s">
        <v>570</v>
      </c>
      <c r="D528" s="23"/>
      <c r="E528" s="21"/>
      <c r="F528" s="25">
        <f>Source!AO270</f>
        <v>18.7</v>
      </c>
      <c r="G528" s="24" t="str">
        <f>Source!DG270</f>
        <v/>
      </c>
      <c r="H528" s="21">
        <f>Source!AV270</f>
        <v>1</v>
      </c>
      <c r="I528" s="25">
        <f>ROUND((ROUND((Source!AF270*Source!AV270*Source!I270),2)),2)</f>
        <v>336.6</v>
      </c>
      <c r="J528" s="21">
        <f>IF(Source!BA270&lt;&gt; 0, Source!BA270, 1)</f>
        <v>28.67</v>
      </c>
      <c r="K528" s="25">
        <f>Source!S270</f>
        <v>9650.32</v>
      </c>
      <c r="W528">
        <f>I528</f>
        <v>336.6</v>
      </c>
    </row>
    <row r="529" spans="1:28" ht="14.25" x14ac:dyDescent="0.2">
      <c r="A529" s="22"/>
      <c r="B529" s="22"/>
      <c r="C529" s="22" t="s">
        <v>571</v>
      </c>
      <c r="D529" s="23" t="s">
        <v>572</v>
      </c>
      <c r="E529" s="21">
        <f>Source!DN270</f>
        <v>75</v>
      </c>
      <c r="F529" s="25"/>
      <c r="G529" s="24"/>
      <c r="H529" s="21"/>
      <c r="I529" s="25">
        <f>SUM(Q527:Q528)</f>
        <v>252.45</v>
      </c>
      <c r="J529" s="21">
        <f>Source!BZ270</f>
        <v>70</v>
      </c>
      <c r="K529" s="25">
        <f>SUM(R527:R528)</f>
        <v>6755.22</v>
      </c>
    </row>
    <row r="530" spans="1:28" ht="14.25" x14ac:dyDescent="0.2">
      <c r="A530" s="22"/>
      <c r="B530" s="22"/>
      <c r="C530" s="22" t="s">
        <v>573</v>
      </c>
      <c r="D530" s="23" t="s">
        <v>572</v>
      </c>
      <c r="E530" s="21">
        <f>Source!DO270</f>
        <v>70</v>
      </c>
      <c r="F530" s="25"/>
      <c r="G530" s="24"/>
      <c r="H530" s="21"/>
      <c r="I530" s="25">
        <f>SUM(S527:S529)</f>
        <v>235.62</v>
      </c>
      <c r="J530" s="21">
        <f>Source!CA270</f>
        <v>41</v>
      </c>
      <c r="K530" s="25">
        <f>SUM(T527:T529)</f>
        <v>3956.63</v>
      </c>
    </row>
    <row r="531" spans="1:28" ht="14.25" x14ac:dyDescent="0.2">
      <c r="A531" s="27"/>
      <c r="B531" s="27"/>
      <c r="C531" s="27" t="s">
        <v>574</v>
      </c>
      <c r="D531" s="28" t="s">
        <v>575</v>
      </c>
      <c r="E531" s="29">
        <f>Source!AQ270</f>
        <v>1.3</v>
      </c>
      <c r="F531" s="30"/>
      <c r="G531" s="31" t="str">
        <f>Source!DI270</f>
        <v/>
      </c>
      <c r="H531" s="29">
        <f>Source!AV270</f>
        <v>1</v>
      </c>
      <c r="I531" s="30">
        <f>Source!U270</f>
        <v>23.400000000000002</v>
      </c>
      <c r="J531" s="29"/>
      <c r="K531" s="30"/>
      <c r="AB531" s="26">
        <f>I531</f>
        <v>23.400000000000002</v>
      </c>
    </row>
    <row r="532" spans="1:28" ht="15" x14ac:dyDescent="0.25">
      <c r="A532" s="32"/>
      <c r="B532" s="32"/>
      <c r="C532" s="56" t="s">
        <v>576</v>
      </c>
      <c r="D532" s="32"/>
      <c r="E532" s="32"/>
      <c r="F532" s="32"/>
      <c r="G532" s="32"/>
      <c r="H532" s="42">
        <f>I528+I529+I530</f>
        <v>824.67</v>
      </c>
      <c r="I532" s="42"/>
      <c r="J532" s="42">
        <f>K528+K529+K530</f>
        <v>20362.170000000002</v>
      </c>
      <c r="K532" s="42"/>
      <c r="O532" s="26">
        <f>I528+I529+I530</f>
        <v>824.67</v>
      </c>
      <c r="P532" s="26">
        <f>K528+K529+K530</f>
        <v>20362.170000000002</v>
      </c>
      <c r="X532">
        <f>IF(Source!BI270&lt;=1,I528+I529+I530-0, 0)</f>
        <v>0</v>
      </c>
      <c r="Y532">
        <f>IF(Source!BI270=2,I528+I529+I530-0, 0)</f>
        <v>0</v>
      </c>
      <c r="Z532">
        <f>IF(Source!BI270=3,I528+I529+I530-0, 0)</f>
        <v>0</v>
      </c>
      <c r="AA532">
        <f>IF(Source!BI270=4,I528+I529+I530,0)</f>
        <v>824.67</v>
      </c>
    </row>
    <row r="534" spans="1:28" ht="28.5" x14ac:dyDescent="0.2">
      <c r="A534" s="22">
        <v>63</v>
      </c>
      <c r="B534" s="22" t="str">
        <f>Source!F271</f>
        <v>5.1-17-2</v>
      </c>
      <c r="C534" s="22" t="s">
        <v>374</v>
      </c>
      <c r="D534" s="23" t="str">
        <f>Source!H271</f>
        <v>1  ШТ.</v>
      </c>
      <c r="E534" s="21">
        <f>Source!I271</f>
        <v>12</v>
      </c>
      <c r="F534" s="25"/>
      <c r="G534" s="24"/>
      <c r="H534" s="21"/>
      <c r="I534" s="25"/>
      <c r="J534" s="21"/>
      <c r="K534" s="25"/>
      <c r="Q534">
        <f>ROUND((Source!DN271/100)*ROUND((ROUND((Source!AF271*Source!AV271*Source!I271),2)),2), 2)</f>
        <v>582.75</v>
      </c>
      <c r="R534">
        <f>Source!X271</f>
        <v>15593.61</v>
      </c>
      <c r="S534">
        <f>ROUND((Source!DO271/100)*ROUND((ROUND((Source!AF271*Source!AV271*Source!I271),2)),2), 2)</f>
        <v>543.9</v>
      </c>
      <c r="T534">
        <f>Source!Y271</f>
        <v>9133.4</v>
      </c>
      <c r="U534">
        <f>ROUND((175/100)*ROUND((ROUND((Source!AE271*Source!AV271*Source!I271),2)),2), 2)</f>
        <v>0</v>
      </c>
      <c r="V534">
        <f>ROUND((160/100)*ROUND(ROUND((ROUND((Source!AE271*Source!AV271*Source!I271),2)*Source!BS271),2), 2), 2)</f>
        <v>0</v>
      </c>
    </row>
    <row r="535" spans="1:28" ht="14.25" x14ac:dyDescent="0.2">
      <c r="A535" s="22"/>
      <c r="B535" s="22"/>
      <c r="C535" s="22" t="s">
        <v>570</v>
      </c>
      <c r="D535" s="23"/>
      <c r="E535" s="21"/>
      <c r="F535" s="25">
        <f>Source!AO271</f>
        <v>64.75</v>
      </c>
      <c r="G535" s="24" t="str">
        <f>Source!DG271</f>
        <v/>
      </c>
      <c r="H535" s="21">
        <f>Source!AV271</f>
        <v>1</v>
      </c>
      <c r="I535" s="25">
        <f>ROUND((ROUND((Source!AF271*Source!AV271*Source!I271),2)),2)</f>
        <v>777</v>
      </c>
      <c r="J535" s="21">
        <f>IF(Source!BA271&lt;&gt; 0, Source!BA271, 1)</f>
        <v>28.67</v>
      </c>
      <c r="K535" s="25">
        <f>Source!S271</f>
        <v>22276.59</v>
      </c>
      <c r="W535">
        <f>I535</f>
        <v>777</v>
      </c>
    </row>
    <row r="536" spans="1:28" ht="14.25" x14ac:dyDescent="0.2">
      <c r="A536" s="22"/>
      <c r="B536" s="22"/>
      <c r="C536" s="22" t="s">
        <v>571</v>
      </c>
      <c r="D536" s="23" t="s">
        <v>572</v>
      </c>
      <c r="E536" s="21">
        <f>Source!DN271</f>
        <v>75</v>
      </c>
      <c r="F536" s="25"/>
      <c r="G536" s="24"/>
      <c r="H536" s="21"/>
      <c r="I536" s="25">
        <f>SUM(Q534:Q535)</f>
        <v>582.75</v>
      </c>
      <c r="J536" s="21">
        <f>Source!BZ271</f>
        <v>70</v>
      </c>
      <c r="K536" s="25">
        <f>SUM(R534:R535)</f>
        <v>15593.61</v>
      </c>
    </row>
    <row r="537" spans="1:28" ht="14.25" x14ac:dyDescent="0.2">
      <c r="A537" s="22"/>
      <c r="B537" s="22"/>
      <c r="C537" s="22" t="s">
        <v>573</v>
      </c>
      <c r="D537" s="23" t="s">
        <v>572</v>
      </c>
      <c r="E537" s="21">
        <f>Source!DO271</f>
        <v>70</v>
      </c>
      <c r="F537" s="25"/>
      <c r="G537" s="24"/>
      <c r="H537" s="21"/>
      <c r="I537" s="25">
        <f>SUM(S534:S536)</f>
        <v>543.9</v>
      </c>
      <c r="J537" s="21">
        <f>Source!CA271</f>
        <v>41</v>
      </c>
      <c r="K537" s="25">
        <f>SUM(T534:T536)</f>
        <v>9133.4</v>
      </c>
    </row>
    <row r="538" spans="1:28" ht="14.25" x14ac:dyDescent="0.2">
      <c r="A538" s="27"/>
      <c r="B538" s="27"/>
      <c r="C538" s="27" t="s">
        <v>574</v>
      </c>
      <c r="D538" s="28" t="s">
        <v>575</v>
      </c>
      <c r="E538" s="29">
        <f>Source!AQ271</f>
        <v>4.5</v>
      </c>
      <c r="F538" s="30"/>
      <c r="G538" s="31" t="str">
        <f>Source!DI271</f>
        <v/>
      </c>
      <c r="H538" s="29">
        <f>Source!AV271</f>
        <v>1</v>
      </c>
      <c r="I538" s="30">
        <f>Source!U271</f>
        <v>54</v>
      </c>
      <c r="J538" s="29"/>
      <c r="K538" s="30"/>
      <c r="AB538" s="26">
        <f>I538</f>
        <v>54</v>
      </c>
    </row>
    <row r="539" spans="1:28" ht="15" x14ac:dyDescent="0.25">
      <c r="A539" s="32"/>
      <c r="B539" s="32"/>
      <c r="C539" s="56" t="s">
        <v>576</v>
      </c>
      <c r="D539" s="32"/>
      <c r="E539" s="32"/>
      <c r="F539" s="32"/>
      <c r="G539" s="32"/>
      <c r="H539" s="42">
        <f>I535+I536+I537</f>
        <v>1903.65</v>
      </c>
      <c r="I539" s="42"/>
      <c r="J539" s="42">
        <f>K535+K536+K537</f>
        <v>47003.6</v>
      </c>
      <c r="K539" s="42"/>
      <c r="O539" s="26">
        <f>I535+I536+I537</f>
        <v>1903.65</v>
      </c>
      <c r="P539" s="26">
        <f>K535+K536+K537</f>
        <v>47003.6</v>
      </c>
      <c r="X539">
        <f>IF(Source!BI271&lt;=1,I535+I536+I537-0, 0)</f>
        <v>0</v>
      </c>
      <c r="Y539">
        <f>IF(Source!BI271=2,I535+I536+I537-0, 0)</f>
        <v>0</v>
      </c>
      <c r="Z539">
        <f>IF(Source!BI271=3,I535+I536+I537-0, 0)</f>
        <v>0</v>
      </c>
      <c r="AA539">
        <f>IF(Source!BI271=4,I535+I536+I537,0)</f>
        <v>1903.65</v>
      </c>
    </row>
    <row r="541" spans="1:28" ht="28.5" x14ac:dyDescent="0.2">
      <c r="A541" s="22">
        <v>64</v>
      </c>
      <c r="B541" s="22" t="str">
        <f>Source!F272</f>
        <v>5.1-167-2</v>
      </c>
      <c r="C541" s="22" t="s">
        <v>378</v>
      </c>
      <c r="D541" s="23" t="str">
        <f>Source!H272</f>
        <v>испытание</v>
      </c>
      <c r="E541" s="21">
        <f>Source!I272</f>
        <v>36</v>
      </c>
      <c r="F541" s="25"/>
      <c r="G541" s="24"/>
      <c r="H541" s="21"/>
      <c r="I541" s="25"/>
      <c r="J541" s="21"/>
      <c r="K541" s="25"/>
      <c r="Q541">
        <f>ROUND((Source!DN272/100)*ROUND((ROUND((Source!AF272*Source!AV272*Source!I272),2)),2), 2)</f>
        <v>1234.71</v>
      </c>
      <c r="R541">
        <f>Source!X272</f>
        <v>33039.199999999997</v>
      </c>
      <c r="S541">
        <f>ROUND((Source!DO272/100)*ROUND((ROUND((Source!AF272*Source!AV272*Source!I272),2)),2), 2)</f>
        <v>1152.4000000000001</v>
      </c>
      <c r="T541">
        <f>Source!Y272</f>
        <v>19351.53</v>
      </c>
      <c r="U541">
        <f>ROUND((175/100)*ROUND((ROUND((Source!AE272*Source!AV272*Source!I272),2)),2), 2)</f>
        <v>0</v>
      </c>
      <c r="V541">
        <f>ROUND((160/100)*ROUND(ROUND((ROUND((Source!AE272*Source!AV272*Source!I272),2)*Source!BS272),2), 2), 2)</f>
        <v>0</v>
      </c>
    </row>
    <row r="542" spans="1:28" ht="14.25" x14ac:dyDescent="0.2">
      <c r="A542" s="22"/>
      <c r="B542" s="22"/>
      <c r="C542" s="22" t="s">
        <v>570</v>
      </c>
      <c r="D542" s="23"/>
      <c r="E542" s="21"/>
      <c r="F542" s="25">
        <f>Source!AO272</f>
        <v>45.73</v>
      </c>
      <c r="G542" s="24" t="str">
        <f>Source!DG272</f>
        <v/>
      </c>
      <c r="H542" s="21">
        <f>Source!AV272</f>
        <v>1</v>
      </c>
      <c r="I542" s="25">
        <f>ROUND((ROUND((Source!AF272*Source!AV272*Source!I272),2)),2)</f>
        <v>1646.28</v>
      </c>
      <c r="J542" s="21">
        <f>IF(Source!BA272&lt;&gt; 0, Source!BA272, 1)</f>
        <v>28.67</v>
      </c>
      <c r="K542" s="25">
        <f>Source!S272</f>
        <v>47198.85</v>
      </c>
      <c r="W542">
        <f>I542</f>
        <v>1646.28</v>
      </c>
    </row>
    <row r="543" spans="1:28" ht="14.25" x14ac:dyDescent="0.2">
      <c r="A543" s="22"/>
      <c r="B543" s="22"/>
      <c r="C543" s="22" t="s">
        <v>571</v>
      </c>
      <c r="D543" s="23" t="s">
        <v>572</v>
      </c>
      <c r="E543" s="21">
        <f>Source!DN272</f>
        <v>75</v>
      </c>
      <c r="F543" s="25"/>
      <c r="G543" s="24"/>
      <c r="H543" s="21"/>
      <c r="I543" s="25">
        <f>SUM(Q541:Q542)</f>
        <v>1234.71</v>
      </c>
      <c r="J543" s="21">
        <f>Source!BZ272</f>
        <v>70</v>
      </c>
      <c r="K543" s="25">
        <f>SUM(R541:R542)</f>
        <v>33039.199999999997</v>
      </c>
    </row>
    <row r="544" spans="1:28" ht="14.25" x14ac:dyDescent="0.2">
      <c r="A544" s="22"/>
      <c r="B544" s="22"/>
      <c r="C544" s="22" t="s">
        <v>573</v>
      </c>
      <c r="D544" s="23" t="s">
        <v>572</v>
      </c>
      <c r="E544" s="21">
        <f>Source!DO272</f>
        <v>70</v>
      </c>
      <c r="F544" s="25"/>
      <c r="G544" s="24"/>
      <c r="H544" s="21"/>
      <c r="I544" s="25">
        <f>SUM(S541:S543)</f>
        <v>1152.4000000000001</v>
      </c>
      <c r="J544" s="21">
        <f>Source!CA272</f>
        <v>41</v>
      </c>
      <c r="K544" s="25">
        <f>SUM(T541:T543)</f>
        <v>19351.53</v>
      </c>
    </row>
    <row r="545" spans="1:28" ht="14.25" x14ac:dyDescent="0.2">
      <c r="A545" s="27"/>
      <c r="B545" s="27"/>
      <c r="C545" s="27" t="s">
        <v>574</v>
      </c>
      <c r="D545" s="28" t="s">
        <v>575</v>
      </c>
      <c r="E545" s="29">
        <f>Source!AQ272</f>
        <v>2.7</v>
      </c>
      <c r="F545" s="30"/>
      <c r="G545" s="31" t="str">
        <f>Source!DI272</f>
        <v/>
      </c>
      <c r="H545" s="29">
        <f>Source!AV272</f>
        <v>1</v>
      </c>
      <c r="I545" s="30">
        <f>Source!U272</f>
        <v>97.2</v>
      </c>
      <c r="J545" s="29"/>
      <c r="K545" s="30"/>
      <c r="AB545" s="26">
        <f>I545</f>
        <v>97.2</v>
      </c>
    </row>
    <row r="546" spans="1:28" ht="15" x14ac:dyDescent="0.25">
      <c r="A546" s="32"/>
      <c r="B546" s="32"/>
      <c r="C546" s="56" t="s">
        <v>576</v>
      </c>
      <c r="D546" s="32"/>
      <c r="E546" s="32"/>
      <c r="F546" s="32"/>
      <c r="G546" s="32"/>
      <c r="H546" s="42">
        <f>I542+I543+I544</f>
        <v>4033.39</v>
      </c>
      <c r="I546" s="42"/>
      <c r="J546" s="42">
        <f>K542+K543+K544</f>
        <v>99589.579999999987</v>
      </c>
      <c r="K546" s="42"/>
      <c r="O546" s="26">
        <f>I542+I543+I544</f>
        <v>4033.39</v>
      </c>
      <c r="P546" s="26">
        <f>K542+K543+K544</f>
        <v>99589.579999999987</v>
      </c>
      <c r="X546">
        <f>IF(Source!BI272&lt;=1,I542+I543+I544-0, 0)</f>
        <v>0</v>
      </c>
      <c r="Y546">
        <f>IF(Source!BI272=2,I542+I543+I544-0, 0)</f>
        <v>0</v>
      </c>
      <c r="Z546">
        <f>IF(Source!BI272=3,I542+I543+I544-0, 0)</f>
        <v>0</v>
      </c>
      <c r="AA546">
        <f>IF(Source!BI272=4,I542+I543+I544,0)</f>
        <v>4033.39</v>
      </c>
    </row>
    <row r="548" spans="1:28" ht="28.5" x14ac:dyDescent="0.2">
      <c r="A548" s="22">
        <v>65</v>
      </c>
      <c r="B548" s="22" t="str">
        <f>Source!F273</f>
        <v>5.1-167-3</v>
      </c>
      <c r="C548" s="22" t="s">
        <v>383</v>
      </c>
      <c r="D548" s="23" t="str">
        <f>Source!H273</f>
        <v>испытание</v>
      </c>
      <c r="E548" s="21">
        <f>Source!I273</f>
        <v>36</v>
      </c>
      <c r="F548" s="25"/>
      <c r="G548" s="24"/>
      <c r="H548" s="21"/>
      <c r="I548" s="25"/>
      <c r="J548" s="21"/>
      <c r="K548" s="25"/>
      <c r="Q548">
        <f>ROUND((Source!DN273/100)*ROUND((ROUND((Source!AF273*Source!AV273*Source!I273),2)),2), 2)</f>
        <v>822.96</v>
      </c>
      <c r="R548">
        <f>Source!X273</f>
        <v>22021.31</v>
      </c>
      <c r="S548">
        <f>ROUND((Source!DO273/100)*ROUND((ROUND((Source!AF273*Source!AV273*Source!I273),2)),2), 2)</f>
        <v>768.1</v>
      </c>
      <c r="T548">
        <f>Source!Y273</f>
        <v>12898.2</v>
      </c>
      <c r="U548">
        <f>ROUND((175/100)*ROUND((ROUND((Source!AE273*Source!AV273*Source!I273),2)),2), 2)</f>
        <v>0</v>
      </c>
      <c r="V548">
        <f>ROUND((160/100)*ROUND(ROUND((ROUND((Source!AE273*Source!AV273*Source!I273),2)*Source!BS273),2), 2), 2)</f>
        <v>0</v>
      </c>
    </row>
    <row r="549" spans="1:28" ht="14.25" x14ac:dyDescent="0.2">
      <c r="A549" s="22"/>
      <c r="B549" s="22"/>
      <c r="C549" s="22" t="s">
        <v>570</v>
      </c>
      <c r="D549" s="23"/>
      <c r="E549" s="21"/>
      <c r="F549" s="25">
        <f>Source!AO273</f>
        <v>30.48</v>
      </c>
      <c r="G549" s="24" t="str">
        <f>Source!DG273</f>
        <v/>
      </c>
      <c r="H549" s="21">
        <f>Source!AV273</f>
        <v>1</v>
      </c>
      <c r="I549" s="25">
        <f>ROUND((ROUND((Source!AF273*Source!AV273*Source!I273),2)),2)</f>
        <v>1097.28</v>
      </c>
      <c r="J549" s="21">
        <f>IF(Source!BA273&lt;&gt; 0, Source!BA273, 1)</f>
        <v>28.67</v>
      </c>
      <c r="K549" s="25">
        <f>Source!S273</f>
        <v>31459.02</v>
      </c>
      <c r="W549">
        <f>I549</f>
        <v>1097.28</v>
      </c>
    </row>
    <row r="550" spans="1:28" ht="14.25" x14ac:dyDescent="0.2">
      <c r="A550" s="22"/>
      <c r="B550" s="22"/>
      <c r="C550" s="22" t="s">
        <v>571</v>
      </c>
      <c r="D550" s="23" t="s">
        <v>572</v>
      </c>
      <c r="E550" s="21">
        <f>Source!DN273</f>
        <v>75</v>
      </c>
      <c r="F550" s="25"/>
      <c r="G550" s="24"/>
      <c r="H550" s="21"/>
      <c r="I550" s="25">
        <f>SUM(Q548:Q549)</f>
        <v>822.96</v>
      </c>
      <c r="J550" s="21">
        <f>Source!BZ273</f>
        <v>70</v>
      </c>
      <c r="K550" s="25">
        <f>SUM(R548:R549)</f>
        <v>22021.31</v>
      </c>
    </row>
    <row r="551" spans="1:28" ht="14.25" x14ac:dyDescent="0.2">
      <c r="A551" s="22"/>
      <c r="B551" s="22"/>
      <c r="C551" s="22" t="s">
        <v>573</v>
      </c>
      <c r="D551" s="23" t="s">
        <v>572</v>
      </c>
      <c r="E551" s="21">
        <f>Source!DO273</f>
        <v>70</v>
      </c>
      <c r="F551" s="25"/>
      <c r="G551" s="24"/>
      <c r="H551" s="21"/>
      <c r="I551" s="25">
        <f>SUM(S548:S550)</f>
        <v>768.1</v>
      </c>
      <c r="J551" s="21">
        <f>Source!CA273</f>
        <v>41</v>
      </c>
      <c r="K551" s="25">
        <f>SUM(T548:T550)</f>
        <v>12898.2</v>
      </c>
    </row>
    <row r="552" spans="1:28" ht="14.25" x14ac:dyDescent="0.2">
      <c r="A552" s="27"/>
      <c r="B552" s="27"/>
      <c r="C552" s="27" t="s">
        <v>574</v>
      </c>
      <c r="D552" s="28" t="s">
        <v>575</v>
      </c>
      <c r="E552" s="29">
        <f>Source!AQ273</f>
        <v>1.8</v>
      </c>
      <c r="F552" s="30"/>
      <c r="G552" s="31" t="str">
        <f>Source!DI273</f>
        <v/>
      </c>
      <c r="H552" s="29">
        <f>Source!AV273</f>
        <v>1</v>
      </c>
      <c r="I552" s="30">
        <f>Source!U273</f>
        <v>64.8</v>
      </c>
      <c r="J552" s="29"/>
      <c r="K552" s="30"/>
      <c r="AB552" s="26">
        <f>I552</f>
        <v>64.8</v>
      </c>
    </row>
    <row r="553" spans="1:28" ht="15" x14ac:dyDescent="0.25">
      <c r="A553" s="32"/>
      <c r="B553" s="32"/>
      <c r="C553" s="56" t="s">
        <v>576</v>
      </c>
      <c r="D553" s="32"/>
      <c r="E553" s="32"/>
      <c r="F553" s="32"/>
      <c r="G553" s="32"/>
      <c r="H553" s="42">
        <f>I549+I550+I551</f>
        <v>2688.34</v>
      </c>
      <c r="I553" s="42"/>
      <c r="J553" s="42">
        <f>K549+K550+K551</f>
        <v>66378.53</v>
      </c>
      <c r="K553" s="42"/>
      <c r="O553" s="26">
        <f>I549+I550+I551</f>
        <v>2688.34</v>
      </c>
      <c r="P553" s="26">
        <f>K549+K550+K551</f>
        <v>66378.53</v>
      </c>
      <c r="X553">
        <f>IF(Source!BI273&lt;=1,I549+I550+I551-0, 0)</f>
        <v>0</v>
      </c>
      <c r="Y553">
        <f>IF(Source!BI273=2,I549+I550+I551-0, 0)</f>
        <v>0</v>
      </c>
      <c r="Z553">
        <f>IF(Source!BI273=3,I549+I550+I551-0, 0)</f>
        <v>0</v>
      </c>
      <c r="AA553">
        <f>IF(Source!BI273=4,I549+I550+I551,0)</f>
        <v>2688.34</v>
      </c>
    </row>
    <row r="555" spans="1:28" ht="42.75" x14ac:dyDescent="0.2">
      <c r="A555" s="22">
        <v>66</v>
      </c>
      <c r="B555" s="22" t="str">
        <f>Source!F274</f>
        <v>5.1-168-1</v>
      </c>
      <c r="C555" s="22" t="s">
        <v>387</v>
      </c>
      <c r="D555" s="23" t="str">
        <f>Source!H274</f>
        <v>1 испытание</v>
      </c>
      <c r="E555" s="21">
        <f>Source!I274</f>
        <v>8</v>
      </c>
      <c r="F555" s="25"/>
      <c r="G555" s="24"/>
      <c r="H555" s="21"/>
      <c r="I555" s="25"/>
      <c r="J555" s="21"/>
      <c r="K555" s="25"/>
      <c r="Q555">
        <f>ROUND((Source!DN274/100)*ROUND((ROUND((Source!AF274*Source!AV274*Source!I274),2)),2), 2)</f>
        <v>730.02</v>
      </c>
      <c r="R555">
        <f>Source!X274</f>
        <v>19534.36</v>
      </c>
      <c r="S555">
        <f>ROUND((Source!DO274/100)*ROUND((ROUND((Source!AF274*Source!AV274*Source!I274),2)),2), 2)</f>
        <v>681.35</v>
      </c>
      <c r="T555">
        <f>Source!Y274</f>
        <v>11441.55</v>
      </c>
      <c r="U555">
        <f>ROUND((175/100)*ROUND((ROUND((Source!AE274*Source!AV274*Source!I274),2)),2), 2)</f>
        <v>0</v>
      </c>
      <c r="V555">
        <f>ROUND((160/100)*ROUND(ROUND((ROUND((Source!AE274*Source!AV274*Source!I274),2)*Source!BS274),2), 2), 2)</f>
        <v>0</v>
      </c>
    </row>
    <row r="556" spans="1:28" ht="14.25" x14ac:dyDescent="0.2">
      <c r="A556" s="22"/>
      <c r="B556" s="22"/>
      <c r="C556" s="22" t="s">
        <v>570</v>
      </c>
      <c r="D556" s="23"/>
      <c r="E556" s="21"/>
      <c r="F556" s="25">
        <f>Source!AO274</f>
        <v>121.67</v>
      </c>
      <c r="G556" s="24" t="str">
        <f>Source!DG274</f>
        <v/>
      </c>
      <c r="H556" s="21">
        <f>Source!AV274</f>
        <v>1</v>
      </c>
      <c r="I556" s="25">
        <f>ROUND((ROUND((Source!AF274*Source!AV274*Source!I274),2)),2)</f>
        <v>973.36</v>
      </c>
      <c r="J556" s="21">
        <f>IF(Source!BA274&lt;&gt; 0, Source!BA274, 1)</f>
        <v>28.67</v>
      </c>
      <c r="K556" s="25">
        <f>Source!S274</f>
        <v>27906.23</v>
      </c>
      <c r="W556">
        <f>I556</f>
        <v>973.36</v>
      </c>
    </row>
    <row r="557" spans="1:28" ht="14.25" x14ac:dyDescent="0.2">
      <c r="A557" s="22"/>
      <c r="B557" s="22"/>
      <c r="C557" s="22" t="s">
        <v>571</v>
      </c>
      <c r="D557" s="23" t="s">
        <v>572</v>
      </c>
      <c r="E557" s="21">
        <f>Source!DN274</f>
        <v>75</v>
      </c>
      <c r="F557" s="25"/>
      <c r="G557" s="24"/>
      <c r="H557" s="21"/>
      <c r="I557" s="25">
        <f>SUM(Q555:Q556)</f>
        <v>730.02</v>
      </c>
      <c r="J557" s="21">
        <f>Source!BZ274</f>
        <v>70</v>
      </c>
      <c r="K557" s="25">
        <f>SUM(R555:R556)</f>
        <v>19534.36</v>
      </c>
    </row>
    <row r="558" spans="1:28" ht="14.25" x14ac:dyDescent="0.2">
      <c r="A558" s="22"/>
      <c r="B558" s="22"/>
      <c r="C558" s="22" t="s">
        <v>573</v>
      </c>
      <c r="D558" s="23" t="s">
        <v>572</v>
      </c>
      <c r="E558" s="21">
        <f>Source!DO274</f>
        <v>70</v>
      </c>
      <c r="F558" s="25"/>
      <c r="G558" s="24"/>
      <c r="H558" s="21"/>
      <c r="I558" s="25">
        <f>SUM(S555:S557)</f>
        <v>681.35</v>
      </c>
      <c r="J558" s="21">
        <f>Source!CA274</f>
        <v>41</v>
      </c>
      <c r="K558" s="25">
        <f>SUM(T555:T557)</f>
        <v>11441.55</v>
      </c>
    </row>
    <row r="559" spans="1:28" ht="14.25" x14ac:dyDescent="0.2">
      <c r="A559" s="27"/>
      <c r="B559" s="27"/>
      <c r="C559" s="27" t="s">
        <v>574</v>
      </c>
      <c r="D559" s="28" t="s">
        <v>575</v>
      </c>
      <c r="E559" s="29">
        <f>Source!AQ274</f>
        <v>8.1</v>
      </c>
      <c r="F559" s="30"/>
      <c r="G559" s="31" t="str">
        <f>Source!DI274</f>
        <v/>
      </c>
      <c r="H559" s="29">
        <f>Source!AV274</f>
        <v>1</v>
      </c>
      <c r="I559" s="30">
        <f>Source!U274</f>
        <v>64.8</v>
      </c>
      <c r="J559" s="29"/>
      <c r="K559" s="30"/>
      <c r="AB559" s="26">
        <f>I559</f>
        <v>64.8</v>
      </c>
    </row>
    <row r="560" spans="1:28" ht="15" x14ac:dyDescent="0.25">
      <c r="A560" s="32"/>
      <c r="B560" s="32"/>
      <c r="C560" s="56" t="s">
        <v>576</v>
      </c>
      <c r="D560" s="32"/>
      <c r="E560" s="32"/>
      <c r="F560" s="32"/>
      <c r="G560" s="32"/>
      <c r="H560" s="42">
        <f>I556+I557+I558</f>
        <v>2384.73</v>
      </c>
      <c r="I560" s="42"/>
      <c r="J560" s="42">
        <f>K556+K557+K558</f>
        <v>58882.14</v>
      </c>
      <c r="K560" s="42"/>
      <c r="O560" s="26">
        <f>I556+I557+I558</f>
        <v>2384.73</v>
      </c>
      <c r="P560" s="26">
        <f>K556+K557+K558</f>
        <v>58882.14</v>
      </c>
      <c r="X560">
        <f>IF(Source!BI274&lt;=1,I556+I557+I558-0, 0)</f>
        <v>0</v>
      </c>
      <c r="Y560">
        <f>IF(Source!BI274=2,I556+I557+I558-0, 0)</f>
        <v>0</v>
      </c>
      <c r="Z560">
        <f>IF(Source!BI274=3,I556+I557+I558-0, 0)</f>
        <v>0</v>
      </c>
      <c r="AA560">
        <f>IF(Source!BI274=4,I556+I557+I558,0)</f>
        <v>2384.73</v>
      </c>
    </row>
    <row r="562" spans="1:28" ht="57" x14ac:dyDescent="0.2">
      <c r="A562" s="22">
        <v>67</v>
      </c>
      <c r="B562" s="22" t="str">
        <f>Source!F275</f>
        <v>5.1-47-1</v>
      </c>
      <c r="C562" s="22" t="s">
        <v>392</v>
      </c>
      <c r="D562" s="23" t="str">
        <f>Source!H275</f>
        <v>КОМПЛЕКТ</v>
      </c>
      <c r="E562" s="21">
        <f>Source!I275</f>
        <v>6</v>
      </c>
      <c r="F562" s="25"/>
      <c r="G562" s="24"/>
      <c r="H562" s="21"/>
      <c r="I562" s="25"/>
      <c r="J562" s="21"/>
      <c r="K562" s="25"/>
      <c r="Q562">
        <f>ROUND((Source!DN275/100)*ROUND((ROUND((Source!AF275*Source!AV275*Source!I275),2)),2), 2)</f>
        <v>1043.6400000000001</v>
      </c>
      <c r="R562">
        <f>Source!X275</f>
        <v>27926.42</v>
      </c>
      <c r="S562">
        <f>ROUND((Source!DO275/100)*ROUND((ROUND((Source!AF275*Source!AV275*Source!I275),2)),2), 2)</f>
        <v>974.06</v>
      </c>
      <c r="T562">
        <f>Source!Y275</f>
        <v>16356.9</v>
      </c>
      <c r="U562">
        <f>ROUND((175/100)*ROUND((ROUND((Source!AE275*Source!AV275*Source!I275),2)),2), 2)</f>
        <v>0</v>
      </c>
      <c r="V562">
        <f>ROUND((160/100)*ROUND(ROUND((ROUND((Source!AE275*Source!AV275*Source!I275),2)*Source!BS275),2), 2), 2)</f>
        <v>0</v>
      </c>
    </row>
    <row r="563" spans="1:28" ht="14.25" x14ac:dyDescent="0.2">
      <c r="A563" s="22"/>
      <c r="B563" s="22"/>
      <c r="C563" s="22" t="s">
        <v>570</v>
      </c>
      <c r="D563" s="23"/>
      <c r="E563" s="21"/>
      <c r="F563" s="25">
        <f>Source!AO275</f>
        <v>231.92</v>
      </c>
      <c r="G563" s="24" t="str">
        <f>Source!DG275</f>
        <v/>
      </c>
      <c r="H563" s="21">
        <f>Source!AV275</f>
        <v>1</v>
      </c>
      <c r="I563" s="25">
        <f>ROUND((ROUND((Source!AF275*Source!AV275*Source!I275),2)),2)</f>
        <v>1391.52</v>
      </c>
      <c r="J563" s="21">
        <f>IF(Source!BA275&lt;&gt; 0, Source!BA275, 1)</f>
        <v>28.67</v>
      </c>
      <c r="K563" s="25">
        <f>Source!S275</f>
        <v>39894.879999999997</v>
      </c>
      <c r="W563">
        <f>I563</f>
        <v>1391.52</v>
      </c>
    </row>
    <row r="564" spans="1:28" ht="14.25" x14ac:dyDescent="0.2">
      <c r="A564" s="22"/>
      <c r="B564" s="22"/>
      <c r="C564" s="22" t="s">
        <v>571</v>
      </c>
      <c r="D564" s="23" t="s">
        <v>572</v>
      </c>
      <c r="E564" s="21">
        <f>Source!DN275</f>
        <v>75</v>
      </c>
      <c r="F564" s="25"/>
      <c r="G564" s="24"/>
      <c r="H564" s="21"/>
      <c r="I564" s="25">
        <f>SUM(Q562:Q563)</f>
        <v>1043.6400000000001</v>
      </c>
      <c r="J564" s="21">
        <f>Source!BZ275</f>
        <v>70</v>
      </c>
      <c r="K564" s="25">
        <f>SUM(R562:R563)</f>
        <v>27926.42</v>
      </c>
    </row>
    <row r="565" spans="1:28" ht="14.25" x14ac:dyDescent="0.2">
      <c r="A565" s="22"/>
      <c r="B565" s="22"/>
      <c r="C565" s="22" t="s">
        <v>573</v>
      </c>
      <c r="D565" s="23" t="s">
        <v>572</v>
      </c>
      <c r="E565" s="21">
        <f>Source!DO275</f>
        <v>70</v>
      </c>
      <c r="F565" s="25"/>
      <c r="G565" s="24"/>
      <c r="H565" s="21"/>
      <c r="I565" s="25">
        <f>SUM(S562:S564)</f>
        <v>974.06</v>
      </c>
      <c r="J565" s="21">
        <f>Source!CA275</f>
        <v>41</v>
      </c>
      <c r="K565" s="25">
        <f>SUM(T562:T564)</f>
        <v>16356.9</v>
      </c>
    </row>
    <row r="566" spans="1:28" ht="14.25" x14ac:dyDescent="0.2">
      <c r="A566" s="27"/>
      <c r="B566" s="27"/>
      <c r="C566" s="27" t="s">
        <v>574</v>
      </c>
      <c r="D566" s="28" t="s">
        <v>575</v>
      </c>
      <c r="E566" s="29">
        <f>Source!AQ275</f>
        <v>14</v>
      </c>
      <c r="F566" s="30"/>
      <c r="G566" s="31" t="str">
        <f>Source!DI275</f>
        <v/>
      </c>
      <c r="H566" s="29">
        <f>Source!AV275</f>
        <v>1</v>
      </c>
      <c r="I566" s="30">
        <f>Source!U275</f>
        <v>84</v>
      </c>
      <c r="J566" s="29"/>
      <c r="K566" s="30"/>
      <c r="AB566" s="26">
        <f>I566</f>
        <v>84</v>
      </c>
    </row>
    <row r="567" spans="1:28" ht="15" x14ac:dyDescent="0.25">
      <c r="A567" s="32"/>
      <c r="B567" s="32"/>
      <c r="C567" s="56" t="s">
        <v>576</v>
      </c>
      <c r="D567" s="32"/>
      <c r="E567" s="32"/>
      <c r="F567" s="32"/>
      <c r="G567" s="32"/>
      <c r="H567" s="42">
        <f>I563+I564+I565</f>
        <v>3409.22</v>
      </c>
      <c r="I567" s="42"/>
      <c r="J567" s="42">
        <f>K563+K564+K565</f>
        <v>84178.199999999983</v>
      </c>
      <c r="K567" s="42"/>
      <c r="O567" s="26">
        <f>I563+I564+I565</f>
        <v>3409.22</v>
      </c>
      <c r="P567" s="26">
        <f>K563+K564+K565</f>
        <v>84178.199999999983</v>
      </c>
      <c r="X567">
        <f>IF(Source!BI275&lt;=1,I563+I564+I565-0, 0)</f>
        <v>0</v>
      </c>
      <c r="Y567">
        <f>IF(Source!BI275=2,I563+I564+I565-0, 0)</f>
        <v>0</v>
      </c>
      <c r="Z567">
        <f>IF(Source!BI275=3,I563+I564+I565-0, 0)</f>
        <v>0</v>
      </c>
      <c r="AA567">
        <f>IF(Source!BI275=4,I563+I564+I565,0)</f>
        <v>3409.22</v>
      </c>
    </row>
    <row r="569" spans="1:28" ht="28.5" x14ac:dyDescent="0.2">
      <c r="A569" s="22">
        <v>68</v>
      </c>
      <c r="B569" s="22" t="str">
        <f>Source!F276</f>
        <v>5.1-36-1</v>
      </c>
      <c r="C569" s="22" t="s">
        <v>396</v>
      </c>
      <c r="D569" s="23" t="str">
        <f>Source!H276</f>
        <v>КОМПЛЕКТ</v>
      </c>
      <c r="E569" s="21">
        <f>Source!I276</f>
        <v>6</v>
      </c>
      <c r="F569" s="25"/>
      <c r="G569" s="24"/>
      <c r="H569" s="21"/>
      <c r="I569" s="25"/>
      <c r="J569" s="21"/>
      <c r="K569" s="25"/>
      <c r="Q569">
        <f>ROUND((Source!DN276/100)*ROUND((ROUND((Source!AF276*Source!AV276*Source!I276),2)),2), 2)</f>
        <v>336.51</v>
      </c>
      <c r="R569">
        <f>Source!X276</f>
        <v>9004.56</v>
      </c>
      <c r="S569">
        <f>ROUND((Source!DO276/100)*ROUND((ROUND((Source!AF276*Source!AV276*Source!I276),2)),2), 2)</f>
        <v>314.08</v>
      </c>
      <c r="T569">
        <f>Source!Y276</f>
        <v>5274.1</v>
      </c>
      <c r="U569">
        <f>ROUND((175/100)*ROUND((ROUND((Source!AE276*Source!AV276*Source!I276),2)),2), 2)</f>
        <v>0</v>
      </c>
      <c r="V569">
        <f>ROUND((160/100)*ROUND(ROUND((ROUND((Source!AE276*Source!AV276*Source!I276),2)*Source!BS276),2), 2), 2)</f>
        <v>0</v>
      </c>
    </row>
    <row r="570" spans="1:28" ht="14.25" x14ac:dyDescent="0.2">
      <c r="A570" s="22"/>
      <c r="B570" s="22"/>
      <c r="C570" s="22" t="s">
        <v>570</v>
      </c>
      <c r="D570" s="23"/>
      <c r="E570" s="21"/>
      <c r="F570" s="25">
        <f>Source!AO276</f>
        <v>74.78</v>
      </c>
      <c r="G570" s="24" t="str">
        <f>Source!DG276</f>
        <v/>
      </c>
      <c r="H570" s="21">
        <f>Source!AV276</f>
        <v>1</v>
      </c>
      <c r="I570" s="25">
        <f>ROUND((ROUND((Source!AF276*Source!AV276*Source!I276),2)),2)</f>
        <v>448.68</v>
      </c>
      <c r="J570" s="21">
        <f>IF(Source!BA276&lt;&gt; 0, Source!BA276, 1)</f>
        <v>28.67</v>
      </c>
      <c r="K570" s="25">
        <f>Source!S276</f>
        <v>12863.66</v>
      </c>
      <c r="W570">
        <f>I570</f>
        <v>448.68</v>
      </c>
    </row>
    <row r="571" spans="1:28" ht="14.25" x14ac:dyDescent="0.2">
      <c r="A571" s="22"/>
      <c r="B571" s="22"/>
      <c r="C571" s="22" t="s">
        <v>571</v>
      </c>
      <c r="D571" s="23" t="s">
        <v>572</v>
      </c>
      <c r="E571" s="21">
        <f>Source!DN276</f>
        <v>75</v>
      </c>
      <c r="F571" s="25"/>
      <c r="G571" s="24"/>
      <c r="H571" s="21"/>
      <c r="I571" s="25">
        <f>SUM(Q569:Q570)</f>
        <v>336.51</v>
      </c>
      <c r="J571" s="21">
        <f>Source!BZ276</f>
        <v>70</v>
      </c>
      <c r="K571" s="25">
        <f>SUM(R569:R570)</f>
        <v>9004.56</v>
      </c>
    </row>
    <row r="572" spans="1:28" ht="14.25" x14ac:dyDescent="0.2">
      <c r="A572" s="22"/>
      <c r="B572" s="22"/>
      <c r="C572" s="22" t="s">
        <v>573</v>
      </c>
      <c r="D572" s="23" t="s">
        <v>572</v>
      </c>
      <c r="E572" s="21">
        <f>Source!DO276</f>
        <v>70</v>
      </c>
      <c r="F572" s="25"/>
      <c r="G572" s="24"/>
      <c r="H572" s="21"/>
      <c r="I572" s="25">
        <f>SUM(S569:S571)</f>
        <v>314.08</v>
      </c>
      <c r="J572" s="21">
        <f>Source!CA276</f>
        <v>41</v>
      </c>
      <c r="K572" s="25">
        <f>SUM(T569:T571)</f>
        <v>5274.1</v>
      </c>
    </row>
    <row r="573" spans="1:28" ht="14.25" x14ac:dyDescent="0.2">
      <c r="A573" s="27"/>
      <c r="B573" s="27"/>
      <c r="C573" s="27" t="s">
        <v>574</v>
      </c>
      <c r="D573" s="28" t="s">
        <v>575</v>
      </c>
      <c r="E573" s="29">
        <f>Source!AQ276</f>
        <v>4.5</v>
      </c>
      <c r="F573" s="30"/>
      <c r="G573" s="31" t="str">
        <f>Source!DI276</f>
        <v/>
      </c>
      <c r="H573" s="29">
        <f>Source!AV276</f>
        <v>1</v>
      </c>
      <c r="I573" s="30">
        <f>Source!U276</f>
        <v>27</v>
      </c>
      <c r="J573" s="29"/>
      <c r="K573" s="30"/>
      <c r="AB573" s="26">
        <f>I573</f>
        <v>27</v>
      </c>
    </row>
    <row r="574" spans="1:28" ht="15" x14ac:dyDescent="0.25">
      <c r="A574" s="32"/>
      <c r="B574" s="32"/>
      <c r="C574" s="56" t="s">
        <v>576</v>
      </c>
      <c r="D574" s="32"/>
      <c r="E574" s="32"/>
      <c r="F574" s="32"/>
      <c r="G574" s="32"/>
      <c r="H574" s="42">
        <f>I570+I571+I572</f>
        <v>1099.27</v>
      </c>
      <c r="I574" s="42"/>
      <c r="J574" s="42">
        <f>K570+K571+K572</f>
        <v>27142.32</v>
      </c>
      <c r="K574" s="42"/>
      <c r="O574" s="26">
        <f>I570+I571+I572</f>
        <v>1099.27</v>
      </c>
      <c r="P574" s="26">
        <f>K570+K571+K572</f>
        <v>27142.32</v>
      </c>
      <c r="X574">
        <f>IF(Source!BI276&lt;=1,I570+I571+I572-0, 0)</f>
        <v>0</v>
      </c>
      <c r="Y574">
        <f>IF(Source!BI276=2,I570+I571+I572-0, 0)</f>
        <v>0</v>
      </c>
      <c r="Z574">
        <f>IF(Source!BI276=3,I570+I571+I572-0, 0)</f>
        <v>0</v>
      </c>
      <c r="AA574">
        <f>IF(Source!BI276=4,I570+I571+I572,0)</f>
        <v>1099.27</v>
      </c>
    </row>
    <row r="576" spans="1:28" ht="42.75" x14ac:dyDescent="0.2">
      <c r="A576" s="22">
        <v>69</v>
      </c>
      <c r="B576" s="22" t="str">
        <f>Source!F277</f>
        <v>5.1-87-2</v>
      </c>
      <c r="C576" s="22" t="s">
        <v>400</v>
      </c>
      <c r="D576" s="23" t="str">
        <f>Source!H277</f>
        <v>1 устройство</v>
      </c>
      <c r="E576" s="21">
        <f>Source!I277</f>
        <v>6</v>
      </c>
      <c r="F576" s="25"/>
      <c r="G576" s="24"/>
      <c r="H576" s="21"/>
      <c r="I576" s="25"/>
      <c r="J576" s="21"/>
      <c r="K576" s="25"/>
      <c r="Q576">
        <f>ROUND((Source!DN277/100)*ROUND((ROUND((Source!AF277*Source!AV277*Source!I277),2)),2), 2)</f>
        <v>1121.76</v>
      </c>
      <c r="R576">
        <f>Source!X277</f>
        <v>30016.81</v>
      </c>
      <c r="S576">
        <f>ROUND((Source!DO277/100)*ROUND((ROUND((Source!AF277*Source!AV277*Source!I277),2)),2), 2)</f>
        <v>1046.98</v>
      </c>
      <c r="T576">
        <f>Source!Y277</f>
        <v>17581.27</v>
      </c>
      <c r="U576">
        <f>ROUND((175/100)*ROUND((ROUND((Source!AE277*Source!AV277*Source!I277),2)),2), 2)</f>
        <v>0</v>
      </c>
      <c r="V576">
        <f>ROUND((160/100)*ROUND(ROUND((ROUND((Source!AE277*Source!AV277*Source!I277),2)*Source!BS277),2), 2), 2)</f>
        <v>0</v>
      </c>
    </row>
    <row r="577" spans="1:28" ht="14.25" x14ac:dyDescent="0.2">
      <c r="A577" s="22"/>
      <c r="B577" s="22"/>
      <c r="C577" s="22" t="s">
        <v>570</v>
      </c>
      <c r="D577" s="23"/>
      <c r="E577" s="21"/>
      <c r="F577" s="25">
        <f>Source!AO277</f>
        <v>249.28</v>
      </c>
      <c r="G577" s="24" t="str">
        <f>Source!DG277</f>
        <v/>
      </c>
      <c r="H577" s="21">
        <f>Source!AV277</f>
        <v>1</v>
      </c>
      <c r="I577" s="25">
        <f>ROUND((ROUND((Source!AF277*Source!AV277*Source!I277),2)),2)</f>
        <v>1495.68</v>
      </c>
      <c r="J577" s="21">
        <f>IF(Source!BA277&lt;&gt; 0, Source!BA277, 1)</f>
        <v>28.67</v>
      </c>
      <c r="K577" s="25">
        <f>Source!S277</f>
        <v>42881.15</v>
      </c>
      <c r="W577">
        <f>I577</f>
        <v>1495.68</v>
      </c>
    </row>
    <row r="578" spans="1:28" ht="14.25" x14ac:dyDescent="0.2">
      <c r="A578" s="22"/>
      <c r="B578" s="22"/>
      <c r="C578" s="22" t="s">
        <v>571</v>
      </c>
      <c r="D578" s="23" t="s">
        <v>572</v>
      </c>
      <c r="E578" s="21">
        <f>Source!DN277</f>
        <v>75</v>
      </c>
      <c r="F578" s="25"/>
      <c r="G578" s="24"/>
      <c r="H578" s="21"/>
      <c r="I578" s="25">
        <f>SUM(Q576:Q577)</f>
        <v>1121.76</v>
      </c>
      <c r="J578" s="21">
        <f>Source!BZ277</f>
        <v>70</v>
      </c>
      <c r="K578" s="25">
        <f>SUM(R576:R577)</f>
        <v>30016.81</v>
      </c>
    </row>
    <row r="579" spans="1:28" ht="14.25" x14ac:dyDescent="0.2">
      <c r="A579" s="22"/>
      <c r="B579" s="22"/>
      <c r="C579" s="22" t="s">
        <v>573</v>
      </c>
      <c r="D579" s="23" t="s">
        <v>572</v>
      </c>
      <c r="E579" s="21">
        <f>Source!DO277</f>
        <v>70</v>
      </c>
      <c r="F579" s="25"/>
      <c r="G579" s="24"/>
      <c r="H579" s="21"/>
      <c r="I579" s="25">
        <f>SUM(S576:S578)</f>
        <v>1046.98</v>
      </c>
      <c r="J579" s="21">
        <f>Source!CA277</f>
        <v>41</v>
      </c>
      <c r="K579" s="25">
        <f>SUM(T576:T578)</f>
        <v>17581.27</v>
      </c>
    </row>
    <row r="580" spans="1:28" ht="14.25" x14ac:dyDescent="0.2">
      <c r="A580" s="27"/>
      <c r="B580" s="27"/>
      <c r="C580" s="27" t="s">
        <v>574</v>
      </c>
      <c r="D580" s="28" t="s">
        <v>575</v>
      </c>
      <c r="E580" s="29">
        <f>Source!AQ277</f>
        <v>15</v>
      </c>
      <c r="F580" s="30"/>
      <c r="G580" s="31" t="str">
        <f>Source!DI277</f>
        <v/>
      </c>
      <c r="H580" s="29">
        <f>Source!AV277</f>
        <v>1</v>
      </c>
      <c r="I580" s="30">
        <f>Source!U277</f>
        <v>90</v>
      </c>
      <c r="J580" s="29"/>
      <c r="K580" s="30"/>
      <c r="AB580" s="26">
        <f>I580</f>
        <v>90</v>
      </c>
    </row>
    <row r="581" spans="1:28" ht="15" x14ac:dyDescent="0.25">
      <c r="A581" s="32"/>
      <c r="B581" s="32"/>
      <c r="C581" s="56" t="s">
        <v>576</v>
      </c>
      <c r="D581" s="32"/>
      <c r="E581" s="32"/>
      <c r="F581" s="32"/>
      <c r="G581" s="32"/>
      <c r="H581" s="42">
        <f>I577+I578+I579</f>
        <v>3664.42</v>
      </c>
      <c r="I581" s="42"/>
      <c r="J581" s="42">
        <f>K577+K578+K579</f>
        <v>90479.23000000001</v>
      </c>
      <c r="K581" s="42"/>
      <c r="O581" s="26">
        <f>I577+I578+I579</f>
        <v>3664.42</v>
      </c>
      <c r="P581" s="26">
        <f>K577+K578+K579</f>
        <v>90479.23000000001</v>
      </c>
      <c r="X581">
        <f>IF(Source!BI277&lt;=1,I577+I578+I579-0, 0)</f>
        <v>0</v>
      </c>
      <c r="Y581">
        <f>IF(Source!BI277=2,I577+I578+I579-0, 0)</f>
        <v>0</v>
      </c>
      <c r="Z581">
        <f>IF(Source!BI277=3,I577+I578+I579-0, 0)</f>
        <v>0</v>
      </c>
      <c r="AA581">
        <f>IF(Source!BI277=4,I577+I578+I579,0)</f>
        <v>3664.42</v>
      </c>
    </row>
    <row r="583" spans="1:28" ht="28.5" x14ac:dyDescent="0.2">
      <c r="A583" s="22">
        <v>70</v>
      </c>
      <c r="B583" s="22" t="str">
        <f>Source!F278</f>
        <v>5.1-38-1</v>
      </c>
      <c r="C583" s="22" t="s">
        <v>405</v>
      </c>
      <c r="D583" s="23" t="str">
        <f>Source!H278</f>
        <v>КОМПЛЕКТ</v>
      </c>
      <c r="E583" s="21">
        <f>Source!I278</f>
        <v>6</v>
      </c>
      <c r="F583" s="25"/>
      <c r="G583" s="24"/>
      <c r="H583" s="21"/>
      <c r="I583" s="25"/>
      <c r="J583" s="21"/>
      <c r="K583" s="25"/>
      <c r="Q583">
        <f>ROUND((Source!DN278/100)*ROUND((ROUND((Source!AF278*Source!AV278*Source!I278),2)),2), 2)</f>
        <v>403.83</v>
      </c>
      <c r="R583">
        <f>Source!X278</f>
        <v>10805.95</v>
      </c>
      <c r="S583">
        <f>ROUND((Source!DO278/100)*ROUND((ROUND((Source!AF278*Source!AV278*Source!I278),2)),2), 2)</f>
        <v>376.91</v>
      </c>
      <c r="T583">
        <f>Source!Y278</f>
        <v>6329.2</v>
      </c>
      <c r="U583">
        <f>ROUND((175/100)*ROUND((ROUND((Source!AE278*Source!AV278*Source!I278),2)),2), 2)</f>
        <v>0</v>
      </c>
      <c r="V583">
        <f>ROUND((160/100)*ROUND(ROUND((ROUND((Source!AE278*Source!AV278*Source!I278),2)*Source!BS278),2), 2), 2)</f>
        <v>0</v>
      </c>
    </row>
    <row r="584" spans="1:28" ht="14.25" x14ac:dyDescent="0.2">
      <c r="A584" s="22"/>
      <c r="B584" s="22"/>
      <c r="C584" s="22" t="s">
        <v>570</v>
      </c>
      <c r="D584" s="23"/>
      <c r="E584" s="21"/>
      <c r="F584" s="25">
        <f>Source!AO278</f>
        <v>89.74</v>
      </c>
      <c r="G584" s="24" t="str">
        <f>Source!DG278</f>
        <v/>
      </c>
      <c r="H584" s="21">
        <f>Source!AV278</f>
        <v>1</v>
      </c>
      <c r="I584" s="25">
        <f>ROUND((ROUND((Source!AF278*Source!AV278*Source!I278),2)),2)</f>
        <v>538.44000000000005</v>
      </c>
      <c r="J584" s="21">
        <f>IF(Source!BA278&lt;&gt; 0, Source!BA278, 1)</f>
        <v>28.67</v>
      </c>
      <c r="K584" s="25">
        <f>Source!S278</f>
        <v>15437.07</v>
      </c>
      <c r="W584">
        <f>I584</f>
        <v>538.44000000000005</v>
      </c>
    </row>
    <row r="585" spans="1:28" ht="14.25" x14ac:dyDescent="0.2">
      <c r="A585" s="22"/>
      <c r="B585" s="22"/>
      <c r="C585" s="22" t="s">
        <v>571</v>
      </c>
      <c r="D585" s="23" t="s">
        <v>572</v>
      </c>
      <c r="E585" s="21">
        <f>Source!DN278</f>
        <v>75</v>
      </c>
      <c r="F585" s="25"/>
      <c r="G585" s="24"/>
      <c r="H585" s="21"/>
      <c r="I585" s="25">
        <f>SUM(Q583:Q584)</f>
        <v>403.83</v>
      </c>
      <c r="J585" s="21">
        <f>Source!BZ278</f>
        <v>70</v>
      </c>
      <c r="K585" s="25">
        <f>SUM(R583:R584)</f>
        <v>10805.95</v>
      </c>
    </row>
    <row r="586" spans="1:28" ht="14.25" x14ac:dyDescent="0.2">
      <c r="A586" s="22"/>
      <c r="B586" s="22"/>
      <c r="C586" s="22" t="s">
        <v>573</v>
      </c>
      <c r="D586" s="23" t="s">
        <v>572</v>
      </c>
      <c r="E586" s="21">
        <f>Source!DO278</f>
        <v>70</v>
      </c>
      <c r="F586" s="25"/>
      <c r="G586" s="24"/>
      <c r="H586" s="21"/>
      <c r="I586" s="25">
        <f>SUM(S583:S585)</f>
        <v>376.91</v>
      </c>
      <c r="J586" s="21">
        <f>Source!CA278</f>
        <v>41</v>
      </c>
      <c r="K586" s="25">
        <f>SUM(T583:T585)</f>
        <v>6329.2</v>
      </c>
    </row>
    <row r="587" spans="1:28" ht="14.25" x14ac:dyDescent="0.2">
      <c r="A587" s="27"/>
      <c r="B587" s="27"/>
      <c r="C587" s="27" t="s">
        <v>574</v>
      </c>
      <c r="D587" s="28" t="s">
        <v>575</v>
      </c>
      <c r="E587" s="29">
        <f>Source!AQ278</f>
        <v>5.4</v>
      </c>
      <c r="F587" s="30"/>
      <c r="G587" s="31" t="str">
        <f>Source!DI278</f>
        <v/>
      </c>
      <c r="H587" s="29">
        <f>Source!AV278</f>
        <v>1</v>
      </c>
      <c r="I587" s="30">
        <f>Source!U278</f>
        <v>32.400000000000006</v>
      </c>
      <c r="J587" s="29"/>
      <c r="K587" s="30"/>
      <c r="AB587" s="26">
        <f>I587</f>
        <v>32.400000000000006</v>
      </c>
    </row>
    <row r="588" spans="1:28" ht="15" x14ac:dyDescent="0.25">
      <c r="A588" s="32"/>
      <c r="B588" s="32"/>
      <c r="C588" s="56" t="s">
        <v>576</v>
      </c>
      <c r="D588" s="32"/>
      <c r="E588" s="32"/>
      <c r="F588" s="32"/>
      <c r="G588" s="32"/>
      <c r="H588" s="42">
        <f>I584+I585+I586</f>
        <v>1319.18</v>
      </c>
      <c r="I588" s="42"/>
      <c r="J588" s="42">
        <f>K584+K585+K586</f>
        <v>32572.22</v>
      </c>
      <c r="K588" s="42"/>
      <c r="O588" s="26">
        <f>I584+I585+I586</f>
        <v>1319.18</v>
      </c>
      <c r="P588" s="26">
        <f>K584+K585+K586</f>
        <v>32572.22</v>
      </c>
      <c r="X588">
        <f>IF(Source!BI278&lt;=1,I584+I585+I586-0, 0)</f>
        <v>0</v>
      </c>
      <c r="Y588">
        <f>IF(Source!BI278=2,I584+I585+I586-0, 0)</f>
        <v>0</v>
      </c>
      <c r="Z588">
        <f>IF(Source!BI278=3,I584+I585+I586-0, 0)</f>
        <v>0</v>
      </c>
      <c r="AA588">
        <f>IF(Source!BI278=4,I584+I585+I586,0)</f>
        <v>1319.18</v>
      </c>
    </row>
    <row r="590" spans="1:28" ht="28.5" x14ac:dyDescent="0.2">
      <c r="A590" s="22">
        <v>71</v>
      </c>
      <c r="B590" s="22" t="str">
        <f>Source!F279</f>
        <v>5.1-40-1</v>
      </c>
      <c r="C590" s="22" t="s">
        <v>409</v>
      </c>
      <c r="D590" s="23" t="str">
        <f>Source!H279</f>
        <v>1 комплект</v>
      </c>
      <c r="E590" s="21">
        <f>Source!I279</f>
        <v>6</v>
      </c>
      <c r="F590" s="25"/>
      <c r="G590" s="24"/>
      <c r="H590" s="21"/>
      <c r="I590" s="25"/>
      <c r="J590" s="21"/>
      <c r="K590" s="25"/>
      <c r="Q590">
        <f>ROUND((Source!DN279/100)*ROUND((ROUND((Source!AF279*Source!AV279*Source!I279),2)),2), 2)</f>
        <v>605.75</v>
      </c>
      <c r="R590">
        <f>Source!X279</f>
        <v>16208.93</v>
      </c>
      <c r="S590">
        <f>ROUND((Source!DO279/100)*ROUND((ROUND((Source!AF279*Source!AV279*Source!I279),2)),2), 2)</f>
        <v>565.36</v>
      </c>
      <c r="T590">
        <f>Source!Y279</f>
        <v>9493.7999999999993</v>
      </c>
      <c r="U590">
        <f>ROUND((175/100)*ROUND((ROUND((Source!AE279*Source!AV279*Source!I279),2)),2), 2)</f>
        <v>0</v>
      </c>
      <c r="V590">
        <f>ROUND((160/100)*ROUND(ROUND((ROUND((Source!AE279*Source!AV279*Source!I279),2)*Source!BS279),2), 2), 2)</f>
        <v>0</v>
      </c>
    </row>
    <row r="591" spans="1:28" ht="14.25" x14ac:dyDescent="0.2">
      <c r="A591" s="22"/>
      <c r="B591" s="22"/>
      <c r="C591" s="22" t="s">
        <v>570</v>
      </c>
      <c r="D591" s="23"/>
      <c r="E591" s="21"/>
      <c r="F591" s="25">
        <f>Source!AO279</f>
        <v>134.61000000000001</v>
      </c>
      <c r="G591" s="24" t="str">
        <f>Source!DG279</f>
        <v/>
      </c>
      <c r="H591" s="21">
        <f>Source!AV279</f>
        <v>1</v>
      </c>
      <c r="I591" s="25">
        <f>ROUND((ROUND((Source!AF279*Source!AV279*Source!I279),2)),2)</f>
        <v>807.66</v>
      </c>
      <c r="J591" s="21">
        <f>IF(Source!BA279&lt;&gt; 0, Source!BA279, 1)</f>
        <v>28.67</v>
      </c>
      <c r="K591" s="25">
        <f>Source!S279</f>
        <v>23155.61</v>
      </c>
      <c r="W591">
        <f>I591</f>
        <v>807.66</v>
      </c>
    </row>
    <row r="592" spans="1:28" ht="14.25" x14ac:dyDescent="0.2">
      <c r="A592" s="22"/>
      <c r="B592" s="22"/>
      <c r="C592" s="22" t="s">
        <v>571</v>
      </c>
      <c r="D592" s="23" t="s">
        <v>572</v>
      </c>
      <c r="E592" s="21">
        <f>Source!DN279</f>
        <v>75</v>
      </c>
      <c r="F592" s="25"/>
      <c r="G592" s="24"/>
      <c r="H592" s="21"/>
      <c r="I592" s="25">
        <f>SUM(Q590:Q591)</f>
        <v>605.75</v>
      </c>
      <c r="J592" s="21">
        <f>Source!BZ279</f>
        <v>70</v>
      </c>
      <c r="K592" s="25">
        <f>SUM(R590:R591)</f>
        <v>16208.93</v>
      </c>
    </row>
    <row r="593" spans="1:28" ht="14.25" x14ac:dyDescent="0.2">
      <c r="A593" s="22"/>
      <c r="B593" s="22"/>
      <c r="C593" s="22" t="s">
        <v>573</v>
      </c>
      <c r="D593" s="23" t="s">
        <v>572</v>
      </c>
      <c r="E593" s="21">
        <f>Source!DO279</f>
        <v>70</v>
      </c>
      <c r="F593" s="25"/>
      <c r="G593" s="24"/>
      <c r="H593" s="21"/>
      <c r="I593" s="25">
        <f>SUM(S590:S592)</f>
        <v>565.36</v>
      </c>
      <c r="J593" s="21">
        <f>Source!CA279</f>
        <v>41</v>
      </c>
      <c r="K593" s="25">
        <f>SUM(T590:T592)</f>
        <v>9493.7999999999993</v>
      </c>
    </row>
    <row r="594" spans="1:28" ht="14.25" x14ac:dyDescent="0.2">
      <c r="A594" s="27"/>
      <c r="B594" s="27"/>
      <c r="C594" s="27" t="s">
        <v>574</v>
      </c>
      <c r="D594" s="28" t="s">
        <v>575</v>
      </c>
      <c r="E594" s="29">
        <f>Source!AQ279</f>
        <v>8.1</v>
      </c>
      <c r="F594" s="30"/>
      <c r="G594" s="31" t="str">
        <f>Source!DI279</f>
        <v/>
      </c>
      <c r="H594" s="29">
        <f>Source!AV279</f>
        <v>1</v>
      </c>
      <c r="I594" s="30">
        <f>Source!U279</f>
        <v>48.599999999999994</v>
      </c>
      <c r="J594" s="29"/>
      <c r="K594" s="30"/>
      <c r="AB594" s="26">
        <f>I594</f>
        <v>48.599999999999994</v>
      </c>
    </row>
    <row r="595" spans="1:28" ht="15" x14ac:dyDescent="0.25">
      <c r="A595" s="32"/>
      <c r="B595" s="32"/>
      <c r="C595" s="56" t="s">
        <v>576</v>
      </c>
      <c r="D595" s="32"/>
      <c r="E595" s="32"/>
      <c r="F595" s="32"/>
      <c r="G595" s="32"/>
      <c r="H595" s="42">
        <f>I591+I592+I593</f>
        <v>1978.77</v>
      </c>
      <c r="I595" s="42"/>
      <c r="J595" s="42">
        <f>K591+K592+K593</f>
        <v>48858.34</v>
      </c>
      <c r="K595" s="42"/>
      <c r="O595" s="26">
        <f>I591+I592+I593</f>
        <v>1978.77</v>
      </c>
      <c r="P595" s="26">
        <f>K591+K592+K593</f>
        <v>48858.34</v>
      </c>
      <c r="X595">
        <f>IF(Source!BI279&lt;=1,I591+I592+I593-0, 0)</f>
        <v>0</v>
      </c>
      <c r="Y595">
        <f>IF(Source!BI279=2,I591+I592+I593-0, 0)</f>
        <v>0</v>
      </c>
      <c r="Z595">
        <f>IF(Source!BI279=3,I591+I592+I593-0, 0)</f>
        <v>0</v>
      </c>
      <c r="AA595">
        <f>IF(Source!BI279=4,I591+I592+I593,0)</f>
        <v>1978.77</v>
      </c>
    </row>
    <row r="597" spans="1:28" ht="42.75" x14ac:dyDescent="0.2">
      <c r="A597" s="22">
        <v>72</v>
      </c>
      <c r="B597" s="22" t="str">
        <f>Source!F280</f>
        <v>5.1-175-1</v>
      </c>
      <c r="C597" s="22" t="s">
        <v>414</v>
      </c>
      <c r="D597" s="23" t="str">
        <f>Source!H280</f>
        <v>1 испытание</v>
      </c>
      <c r="E597" s="21">
        <f>Source!I280</f>
        <v>4</v>
      </c>
      <c r="F597" s="25"/>
      <c r="G597" s="24"/>
      <c r="H597" s="21"/>
      <c r="I597" s="25"/>
      <c r="J597" s="21"/>
      <c r="K597" s="25"/>
      <c r="Q597">
        <f>ROUND((Source!DN280/100)*ROUND((ROUND((Source!AF280*Source!AV280*Source!I280),2)),2), 2)</f>
        <v>243.36</v>
      </c>
      <c r="R597">
        <f>Source!X280</f>
        <v>6511.99</v>
      </c>
      <c r="S597">
        <f>ROUND((Source!DO280/100)*ROUND((ROUND((Source!AF280*Source!AV280*Source!I280),2)),2), 2)</f>
        <v>227.14</v>
      </c>
      <c r="T597">
        <f>Source!Y280</f>
        <v>3814.16</v>
      </c>
      <c r="U597">
        <f>ROUND((175/100)*ROUND((ROUND((Source!AE280*Source!AV280*Source!I280),2)),2), 2)</f>
        <v>0</v>
      </c>
      <c r="V597">
        <f>ROUND((160/100)*ROUND(ROUND((ROUND((Source!AE280*Source!AV280*Source!I280),2)*Source!BS280),2), 2), 2)</f>
        <v>0</v>
      </c>
    </row>
    <row r="598" spans="1:28" ht="14.25" x14ac:dyDescent="0.2">
      <c r="A598" s="22"/>
      <c r="B598" s="22"/>
      <c r="C598" s="22" t="s">
        <v>570</v>
      </c>
      <c r="D598" s="23"/>
      <c r="E598" s="21"/>
      <c r="F598" s="25">
        <f>Source!AO280</f>
        <v>81.12</v>
      </c>
      <c r="G598" s="24" t="str">
        <f>Source!DG280</f>
        <v/>
      </c>
      <c r="H598" s="21">
        <f>Source!AV280</f>
        <v>1</v>
      </c>
      <c r="I598" s="25">
        <f>ROUND((ROUND((Source!AF280*Source!AV280*Source!I280),2)),2)</f>
        <v>324.48</v>
      </c>
      <c r="J598" s="21">
        <f>IF(Source!BA280&lt;&gt; 0, Source!BA280, 1)</f>
        <v>28.67</v>
      </c>
      <c r="K598" s="25">
        <f>Source!S280</f>
        <v>9302.84</v>
      </c>
      <c r="W598">
        <f>I598</f>
        <v>324.48</v>
      </c>
    </row>
    <row r="599" spans="1:28" ht="14.25" x14ac:dyDescent="0.2">
      <c r="A599" s="22"/>
      <c r="B599" s="22"/>
      <c r="C599" s="22" t="s">
        <v>571</v>
      </c>
      <c r="D599" s="23" t="s">
        <v>572</v>
      </c>
      <c r="E599" s="21">
        <f>Source!DN280</f>
        <v>75</v>
      </c>
      <c r="F599" s="25"/>
      <c r="G599" s="24"/>
      <c r="H599" s="21"/>
      <c r="I599" s="25">
        <f>SUM(Q597:Q598)</f>
        <v>243.36</v>
      </c>
      <c r="J599" s="21">
        <f>Source!BZ280</f>
        <v>70</v>
      </c>
      <c r="K599" s="25">
        <f>SUM(R597:R598)</f>
        <v>6511.99</v>
      </c>
    </row>
    <row r="600" spans="1:28" ht="14.25" x14ac:dyDescent="0.2">
      <c r="A600" s="22"/>
      <c r="B600" s="22"/>
      <c r="C600" s="22" t="s">
        <v>573</v>
      </c>
      <c r="D600" s="23" t="s">
        <v>572</v>
      </c>
      <c r="E600" s="21">
        <f>Source!DO280</f>
        <v>70</v>
      </c>
      <c r="F600" s="25"/>
      <c r="G600" s="24"/>
      <c r="H600" s="21"/>
      <c r="I600" s="25">
        <f>SUM(S597:S599)</f>
        <v>227.14</v>
      </c>
      <c r="J600" s="21">
        <f>Source!CA280</f>
        <v>41</v>
      </c>
      <c r="K600" s="25">
        <f>SUM(T597:T599)</f>
        <v>3814.16</v>
      </c>
    </row>
    <row r="601" spans="1:28" ht="14.25" x14ac:dyDescent="0.2">
      <c r="A601" s="27"/>
      <c r="B601" s="27"/>
      <c r="C601" s="27" t="s">
        <v>574</v>
      </c>
      <c r="D601" s="28" t="s">
        <v>575</v>
      </c>
      <c r="E601" s="29">
        <f>Source!AQ280</f>
        <v>5.4</v>
      </c>
      <c r="F601" s="30"/>
      <c r="G601" s="31" t="str">
        <f>Source!DI280</f>
        <v/>
      </c>
      <c r="H601" s="29">
        <f>Source!AV280</f>
        <v>1</v>
      </c>
      <c r="I601" s="30">
        <f>Source!U280</f>
        <v>21.6</v>
      </c>
      <c r="J601" s="29"/>
      <c r="K601" s="30"/>
      <c r="AB601" s="26">
        <f>I601</f>
        <v>21.6</v>
      </c>
    </row>
    <row r="602" spans="1:28" ht="15" x14ac:dyDescent="0.25">
      <c r="A602" s="32"/>
      <c r="B602" s="32"/>
      <c r="C602" s="56" t="s">
        <v>576</v>
      </c>
      <c r="D602" s="32"/>
      <c r="E602" s="32"/>
      <c r="F602" s="32"/>
      <c r="G602" s="32"/>
      <c r="H602" s="42">
        <f>I598+I599+I600</f>
        <v>794.98</v>
      </c>
      <c r="I602" s="42"/>
      <c r="J602" s="42">
        <f>K598+K599+K600</f>
        <v>19628.989999999998</v>
      </c>
      <c r="K602" s="42"/>
      <c r="O602" s="26">
        <f>I598+I599+I600</f>
        <v>794.98</v>
      </c>
      <c r="P602" s="26">
        <f>K598+K599+K600</f>
        <v>19628.989999999998</v>
      </c>
      <c r="X602">
        <f>IF(Source!BI280&lt;=1,I598+I599+I600-0, 0)</f>
        <v>0</v>
      </c>
      <c r="Y602">
        <f>IF(Source!BI280=2,I598+I599+I600-0, 0)</f>
        <v>0</v>
      </c>
      <c r="Z602">
        <f>IF(Source!BI280=3,I598+I599+I600-0, 0)</f>
        <v>0</v>
      </c>
      <c r="AA602">
        <f>IF(Source!BI280=4,I598+I599+I600,0)</f>
        <v>794.98</v>
      </c>
    </row>
    <row r="604" spans="1:28" ht="85.5" x14ac:dyDescent="0.2">
      <c r="A604" s="22">
        <v>73</v>
      </c>
      <c r="B604" s="22" t="str">
        <f>Source!F281</f>
        <v>5.1-162-1</v>
      </c>
      <c r="C604" s="22" t="s">
        <v>418</v>
      </c>
      <c r="D604" s="23" t="str">
        <f>Source!H281</f>
        <v>1 измерение</v>
      </c>
      <c r="E604" s="21">
        <f>Source!I281</f>
        <v>24</v>
      </c>
      <c r="F604" s="25"/>
      <c r="G604" s="24"/>
      <c r="H604" s="21"/>
      <c r="I604" s="25"/>
      <c r="J604" s="21"/>
      <c r="K604" s="25"/>
      <c r="Q604">
        <f>ROUND((Source!DN281/100)*ROUND((ROUND((Source!AF281*Source!AV281*Source!I281),2)),2), 2)</f>
        <v>102.6</v>
      </c>
      <c r="R604">
        <f>Source!X281</f>
        <v>2745.44</v>
      </c>
      <c r="S604">
        <f>ROUND((Source!DO281/100)*ROUND((ROUND((Source!AF281*Source!AV281*Source!I281),2)),2), 2)</f>
        <v>95.76</v>
      </c>
      <c r="T604">
        <f>Source!Y281</f>
        <v>1608.04</v>
      </c>
      <c r="U604">
        <f>ROUND((175/100)*ROUND((ROUND((Source!AE281*Source!AV281*Source!I281),2)),2), 2)</f>
        <v>0</v>
      </c>
      <c r="V604">
        <f>ROUND((160/100)*ROUND(ROUND((ROUND((Source!AE281*Source!AV281*Source!I281),2)*Source!BS281),2), 2), 2)</f>
        <v>0</v>
      </c>
    </row>
    <row r="605" spans="1:28" ht="14.25" x14ac:dyDescent="0.2">
      <c r="A605" s="22"/>
      <c r="B605" s="22"/>
      <c r="C605" s="22" t="s">
        <v>570</v>
      </c>
      <c r="D605" s="23"/>
      <c r="E605" s="21"/>
      <c r="F605" s="25">
        <f>Source!AO281</f>
        <v>5.7</v>
      </c>
      <c r="G605" s="24" t="str">
        <f>Source!DG281</f>
        <v/>
      </c>
      <c r="H605" s="21">
        <f>Source!AV281</f>
        <v>1</v>
      </c>
      <c r="I605" s="25">
        <f>ROUND((ROUND((Source!AF281*Source!AV281*Source!I281),2)),2)</f>
        <v>136.80000000000001</v>
      </c>
      <c r="J605" s="21">
        <f>IF(Source!BA281&lt;&gt; 0, Source!BA281, 1)</f>
        <v>28.67</v>
      </c>
      <c r="K605" s="25">
        <f>Source!S281</f>
        <v>3922.06</v>
      </c>
      <c r="W605">
        <f>I605</f>
        <v>136.80000000000001</v>
      </c>
    </row>
    <row r="606" spans="1:28" ht="14.25" x14ac:dyDescent="0.2">
      <c r="A606" s="22"/>
      <c r="B606" s="22"/>
      <c r="C606" s="22" t="s">
        <v>571</v>
      </c>
      <c r="D606" s="23" t="s">
        <v>572</v>
      </c>
      <c r="E606" s="21">
        <f>Source!DN281</f>
        <v>75</v>
      </c>
      <c r="F606" s="25"/>
      <c r="G606" s="24"/>
      <c r="H606" s="21"/>
      <c r="I606" s="25">
        <f>SUM(Q604:Q605)</f>
        <v>102.6</v>
      </c>
      <c r="J606" s="21">
        <f>Source!BZ281</f>
        <v>70</v>
      </c>
      <c r="K606" s="25">
        <f>SUM(R604:R605)</f>
        <v>2745.44</v>
      </c>
    </row>
    <row r="607" spans="1:28" ht="14.25" x14ac:dyDescent="0.2">
      <c r="A607" s="22"/>
      <c r="B607" s="22"/>
      <c r="C607" s="22" t="s">
        <v>573</v>
      </c>
      <c r="D607" s="23" t="s">
        <v>572</v>
      </c>
      <c r="E607" s="21">
        <f>Source!DO281</f>
        <v>70</v>
      </c>
      <c r="F607" s="25"/>
      <c r="G607" s="24"/>
      <c r="H607" s="21"/>
      <c r="I607" s="25">
        <f>SUM(S604:S606)</f>
        <v>95.76</v>
      </c>
      <c r="J607" s="21">
        <f>Source!CA281</f>
        <v>41</v>
      </c>
      <c r="K607" s="25">
        <f>SUM(T604:T606)</f>
        <v>1608.04</v>
      </c>
    </row>
    <row r="608" spans="1:28" ht="14.25" x14ac:dyDescent="0.2">
      <c r="A608" s="27"/>
      <c r="B608" s="27"/>
      <c r="C608" s="27" t="s">
        <v>574</v>
      </c>
      <c r="D608" s="28" t="s">
        <v>575</v>
      </c>
      <c r="E608" s="29">
        <f>Source!AQ281</f>
        <v>0.36</v>
      </c>
      <c r="F608" s="30"/>
      <c r="G608" s="31" t="str">
        <f>Source!DI281</f>
        <v/>
      </c>
      <c r="H608" s="29">
        <f>Source!AV281</f>
        <v>1</v>
      </c>
      <c r="I608" s="30">
        <f>Source!U281</f>
        <v>8.64</v>
      </c>
      <c r="J608" s="29"/>
      <c r="K608" s="30"/>
      <c r="AB608" s="26">
        <f>I608</f>
        <v>8.64</v>
      </c>
    </row>
    <row r="609" spans="1:28" ht="15" x14ac:dyDescent="0.25">
      <c r="A609" s="32"/>
      <c r="B609" s="32"/>
      <c r="C609" s="56" t="s">
        <v>576</v>
      </c>
      <c r="D609" s="32"/>
      <c r="E609" s="32"/>
      <c r="F609" s="32"/>
      <c r="G609" s="32"/>
      <c r="H609" s="42">
        <f>I605+I606+I607</f>
        <v>335.16</v>
      </c>
      <c r="I609" s="42"/>
      <c r="J609" s="42">
        <f>K605+K606+K607</f>
        <v>8275.5400000000009</v>
      </c>
      <c r="K609" s="42"/>
      <c r="O609" s="26">
        <f>I605+I606+I607</f>
        <v>335.16</v>
      </c>
      <c r="P609" s="26">
        <f>K605+K606+K607</f>
        <v>8275.5400000000009</v>
      </c>
      <c r="X609">
        <f>IF(Source!BI281&lt;=1,I605+I606+I607-0, 0)</f>
        <v>0</v>
      </c>
      <c r="Y609">
        <f>IF(Source!BI281=2,I605+I606+I607-0, 0)</f>
        <v>0</v>
      </c>
      <c r="Z609">
        <f>IF(Source!BI281=3,I605+I606+I607-0, 0)</f>
        <v>0</v>
      </c>
      <c r="AA609">
        <f>IF(Source!BI281=4,I605+I606+I607,0)</f>
        <v>335.16</v>
      </c>
    </row>
    <row r="611" spans="1:28" ht="28.5" x14ac:dyDescent="0.2">
      <c r="A611" s="22">
        <v>74</v>
      </c>
      <c r="B611" s="22" t="str">
        <f>Source!F282</f>
        <v>5.1-151-1</v>
      </c>
      <c r="C611" s="22" t="s">
        <v>422</v>
      </c>
      <c r="D611" s="23" t="str">
        <f>Source!H282</f>
        <v>измерение</v>
      </c>
      <c r="E611" s="21">
        <f>Source!I282</f>
        <v>10</v>
      </c>
      <c r="F611" s="25"/>
      <c r="G611" s="24"/>
      <c r="H611" s="21"/>
      <c r="I611" s="25"/>
      <c r="J611" s="21"/>
      <c r="K611" s="25"/>
      <c r="Q611">
        <f>ROUND((Source!DN282/100)*ROUND((ROUND((Source!AF282*Source!AV282*Source!I282),2)),2), 2)</f>
        <v>118.73</v>
      </c>
      <c r="R611">
        <f>Source!X282</f>
        <v>3176.92</v>
      </c>
      <c r="S611">
        <f>ROUND((Source!DO282/100)*ROUND((ROUND((Source!AF282*Source!AV282*Source!I282),2)),2), 2)</f>
        <v>110.81</v>
      </c>
      <c r="T611">
        <f>Source!Y282</f>
        <v>1860.77</v>
      </c>
      <c r="U611">
        <f>ROUND((175/100)*ROUND((ROUND((Source!AE282*Source!AV282*Source!I282),2)),2), 2)</f>
        <v>0</v>
      </c>
      <c r="V611">
        <f>ROUND((160/100)*ROUND(ROUND((ROUND((Source!AE282*Source!AV282*Source!I282),2)*Source!BS282),2), 2), 2)</f>
        <v>0</v>
      </c>
    </row>
    <row r="612" spans="1:28" ht="14.25" x14ac:dyDescent="0.2">
      <c r="A612" s="22"/>
      <c r="B612" s="22"/>
      <c r="C612" s="22" t="s">
        <v>570</v>
      </c>
      <c r="D612" s="23"/>
      <c r="E612" s="21"/>
      <c r="F612" s="25">
        <f>Source!AO282</f>
        <v>15.83</v>
      </c>
      <c r="G612" s="24" t="str">
        <f>Source!DG282</f>
        <v/>
      </c>
      <c r="H612" s="21">
        <f>Source!AV282</f>
        <v>1</v>
      </c>
      <c r="I612" s="25">
        <f>ROUND((ROUND((Source!AF282*Source!AV282*Source!I282),2)),2)</f>
        <v>158.30000000000001</v>
      </c>
      <c r="J612" s="21">
        <f>IF(Source!BA282&lt;&gt; 0, Source!BA282, 1)</f>
        <v>28.67</v>
      </c>
      <c r="K612" s="25">
        <f>Source!S282</f>
        <v>4538.46</v>
      </c>
      <c r="W612">
        <f>I612</f>
        <v>158.30000000000001</v>
      </c>
    </row>
    <row r="613" spans="1:28" ht="14.25" x14ac:dyDescent="0.2">
      <c r="A613" s="22"/>
      <c r="B613" s="22"/>
      <c r="C613" s="22" t="s">
        <v>571</v>
      </c>
      <c r="D613" s="23" t="s">
        <v>572</v>
      </c>
      <c r="E613" s="21">
        <f>Source!DN282</f>
        <v>75</v>
      </c>
      <c r="F613" s="25"/>
      <c r="G613" s="24"/>
      <c r="H613" s="21"/>
      <c r="I613" s="25">
        <f>SUM(Q611:Q612)</f>
        <v>118.73</v>
      </c>
      <c r="J613" s="21">
        <f>Source!BZ282</f>
        <v>70</v>
      </c>
      <c r="K613" s="25">
        <f>SUM(R611:R612)</f>
        <v>3176.92</v>
      </c>
    </row>
    <row r="614" spans="1:28" ht="14.25" x14ac:dyDescent="0.2">
      <c r="A614" s="22"/>
      <c r="B614" s="22"/>
      <c r="C614" s="22" t="s">
        <v>573</v>
      </c>
      <c r="D614" s="23" t="s">
        <v>572</v>
      </c>
      <c r="E614" s="21">
        <f>Source!DO282</f>
        <v>70</v>
      </c>
      <c r="F614" s="25"/>
      <c r="G614" s="24"/>
      <c r="H614" s="21"/>
      <c r="I614" s="25">
        <f>SUM(S611:S613)</f>
        <v>110.81</v>
      </c>
      <c r="J614" s="21">
        <f>Source!CA282</f>
        <v>41</v>
      </c>
      <c r="K614" s="25">
        <f>SUM(T611:T613)</f>
        <v>1860.77</v>
      </c>
    </row>
    <row r="615" spans="1:28" ht="14.25" x14ac:dyDescent="0.2">
      <c r="A615" s="27"/>
      <c r="B615" s="27"/>
      <c r="C615" s="27" t="s">
        <v>574</v>
      </c>
      <c r="D615" s="28" t="s">
        <v>575</v>
      </c>
      <c r="E615" s="29">
        <f>Source!AQ282</f>
        <v>1</v>
      </c>
      <c r="F615" s="30"/>
      <c r="G615" s="31" t="str">
        <f>Source!DI282</f>
        <v/>
      </c>
      <c r="H615" s="29">
        <f>Source!AV282</f>
        <v>1</v>
      </c>
      <c r="I615" s="30">
        <f>Source!U282</f>
        <v>10</v>
      </c>
      <c r="J615" s="29"/>
      <c r="K615" s="30"/>
      <c r="AB615" s="26">
        <f>I615</f>
        <v>10</v>
      </c>
    </row>
    <row r="616" spans="1:28" ht="15" x14ac:dyDescent="0.25">
      <c r="A616" s="32"/>
      <c r="B616" s="32"/>
      <c r="C616" s="56" t="s">
        <v>576</v>
      </c>
      <c r="D616" s="32"/>
      <c r="E616" s="32"/>
      <c r="F616" s="32"/>
      <c r="G616" s="32"/>
      <c r="H616" s="42">
        <f>I612+I613+I614</f>
        <v>387.84000000000003</v>
      </c>
      <c r="I616" s="42"/>
      <c r="J616" s="42">
        <f>K612+K613+K614</f>
        <v>9576.15</v>
      </c>
      <c r="K616" s="42"/>
      <c r="O616" s="26">
        <f>I612+I613+I614</f>
        <v>387.84000000000003</v>
      </c>
      <c r="P616" s="26">
        <f>K612+K613+K614</f>
        <v>9576.15</v>
      </c>
      <c r="X616">
        <f>IF(Source!BI282&lt;=1,I612+I613+I614-0, 0)</f>
        <v>0</v>
      </c>
      <c r="Y616">
        <f>IF(Source!BI282=2,I612+I613+I614-0, 0)</f>
        <v>0</v>
      </c>
      <c r="Z616">
        <f>IF(Source!BI282=3,I612+I613+I614-0, 0)</f>
        <v>0</v>
      </c>
      <c r="AA616">
        <f>IF(Source!BI282=4,I612+I613+I614,0)</f>
        <v>387.84000000000003</v>
      </c>
    </row>
    <row r="618" spans="1:28" ht="28.5" x14ac:dyDescent="0.2">
      <c r="A618" s="22">
        <v>75</v>
      </c>
      <c r="B618" s="22" t="str">
        <f>Source!F283</f>
        <v>5.1-151-2</v>
      </c>
      <c r="C618" s="22" t="s">
        <v>427</v>
      </c>
      <c r="D618" s="23" t="str">
        <f>Source!H283</f>
        <v>измерение</v>
      </c>
      <c r="E618" s="21">
        <f>Source!I283</f>
        <v>10</v>
      </c>
      <c r="F618" s="25"/>
      <c r="G618" s="24"/>
      <c r="H618" s="21"/>
      <c r="I618" s="25"/>
      <c r="J618" s="21"/>
      <c r="K618" s="25"/>
      <c r="Q618">
        <f>ROUND((Source!DN283/100)*ROUND((ROUND((Source!AF283*Source!AV283*Source!I283),2)),2), 2)</f>
        <v>213.68</v>
      </c>
      <c r="R618">
        <f>Source!X283</f>
        <v>5717.66</v>
      </c>
      <c r="S618">
        <f>ROUND((Source!DO283/100)*ROUND((ROUND((Source!AF283*Source!AV283*Source!I283),2)),2), 2)</f>
        <v>199.43</v>
      </c>
      <c r="T618">
        <f>Source!Y283</f>
        <v>3348.91</v>
      </c>
      <c r="U618">
        <f>ROUND((175/100)*ROUND((ROUND((Source!AE283*Source!AV283*Source!I283),2)),2), 2)</f>
        <v>0</v>
      </c>
      <c r="V618">
        <f>ROUND((160/100)*ROUND(ROUND((ROUND((Source!AE283*Source!AV283*Source!I283),2)*Source!BS283),2), 2), 2)</f>
        <v>0</v>
      </c>
    </row>
    <row r="619" spans="1:28" ht="14.25" x14ac:dyDescent="0.2">
      <c r="A619" s="22"/>
      <c r="B619" s="22"/>
      <c r="C619" s="22" t="s">
        <v>570</v>
      </c>
      <c r="D619" s="23"/>
      <c r="E619" s="21"/>
      <c r="F619" s="25">
        <f>Source!AO283</f>
        <v>28.49</v>
      </c>
      <c r="G619" s="24" t="str">
        <f>Source!DG283</f>
        <v/>
      </c>
      <c r="H619" s="21">
        <f>Source!AV283</f>
        <v>1</v>
      </c>
      <c r="I619" s="25">
        <f>ROUND((ROUND((Source!AF283*Source!AV283*Source!I283),2)),2)</f>
        <v>284.89999999999998</v>
      </c>
      <c r="J619" s="21">
        <f>IF(Source!BA283&lt;&gt; 0, Source!BA283, 1)</f>
        <v>28.67</v>
      </c>
      <c r="K619" s="25">
        <f>Source!S283</f>
        <v>8168.08</v>
      </c>
      <c r="W619">
        <f>I619</f>
        <v>284.89999999999998</v>
      </c>
    </row>
    <row r="620" spans="1:28" ht="14.25" x14ac:dyDescent="0.2">
      <c r="A620" s="22"/>
      <c r="B620" s="22"/>
      <c r="C620" s="22" t="s">
        <v>571</v>
      </c>
      <c r="D620" s="23" t="s">
        <v>572</v>
      </c>
      <c r="E620" s="21">
        <f>Source!DN283</f>
        <v>75</v>
      </c>
      <c r="F620" s="25"/>
      <c r="G620" s="24"/>
      <c r="H620" s="21"/>
      <c r="I620" s="25">
        <f>SUM(Q618:Q619)</f>
        <v>213.68</v>
      </c>
      <c r="J620" s="21">
        <f>Source!BZ283</f>
        <v>70</v>
      </c>
      <c r="K620" s="25">
        <f>SUM(R618:R619)</f>
        <v>5717.66</v>
      </c>
    </row>
    <row r="621" spans="1:28" ht="14.25" x14ac:dyDescent="0.2">
      <c r="A621" s="22"/>
      <c r="B621" s="22"/>
      <c r="C621" s="22" t="s">
        <v>573</v>
      </c>
      <c r="D621" s="23" t="s">
        <v>572</v>
      </c>
      <c r="E621" s="21">
        <f>Source!DO283</f>
        <v>70</v>
      </c>
      <c r="F621" s="25"/>
      <c r="G621" s="24"/>
      <c r="H621" s="21"/>
      <c r="I621" s="25">
        <f>SUM(S618:S620)</f>
        <v>199.43</v>
      </c>
      <c r="J621" s="21">
        <f>Source!CA283</f>
        <v>41</v>
      </c>
      <c r="K621" s="25">
        <f>SUM(T618:T620)</f>
        <v>3348.91</v>
      </c>
    </row>
    <row r="622" spans="1:28" ht="14.25" x14ac:dyDescent="0.2">
      <c r="A622" s="27"/>
      <c r="B622" s="27"/>
      <c r="C622" s="27" t="s">
        <v>574</v>
      </c>
      <c r="D622" s="28" t="s">
        <v>575</v>
      </c>
      <c r="E622" s="29">
        <f>Source!AQ283</f>
        <v>1.8</v>
      </c>
      <c r="F622" s="30"/>
      <c r="G622" s="31" t="str">
        <f>Source!DI283</f>
        <v/>
      </c>
      <c r="H622" s="29">
        <f>Source!AV283</f>
        <v>1</v>
      </c>
      <c r="I622" s="30">
        <f>Source!U283</f>
        <v>18</v>
      </c>
      <c r="J622" s="29"/>
      <c r="K622" s="30"/>
      <c r="AB622" s="26">
        <f>I622</f>
        <v>18</v>
      </c>
    </row>
    <row r="623" spans="1:28" ht="15" x14ac:dyDescent="0.25">
      <c r="A623" s="32"/>
      <c r="B623" s="32"/>
      <c r="C623" s="56" t="s">
        <v>576</v>
      </c>
      <c r="D623" s="32"/>
      <c r="E623" s="32"/>
      <c r="F623" s="32"/>
      <c r="G623" s="32"/>
      <c r="H623" s="42">
        <f>I619+I620+I621</f>
        <v>698.01</v>
      </c>
      <c r="I623" s="42"/>
      <c r="J623" s="42">
        <f>K619+K620+K621</f>
        <v>17234.650000000001</v>
      </c>
      <c r="K623" s="42"/>
      <c r="O623" s="26">
        <f>I619+I620+I621</f>
        <v>698.01</v>
      </c>
      <c r="P623" s="26">
        <f>K619+K620+K621</f>
        <v>17234.650000000001</v>
      </c>
      <c r="X623">
        <f>IF(Source!BI283&lt;=1,I619+I620+I621-0, 0)</f>
        <v>0</v>
      </c>
      <c r="Y623">
        <f>IF(Source!BI283=2,I619+I620+I621-0, 0)</f>
        <v>0</v>
      </c>
      <c r="Z623">
        <f>IF(Source!BI283=3,I619+I620+I621-0, 0)</f>
        <v>0</v>
      </c>
      <c r="AA623">
        <f>IF(Source!BI283=4,I619+I620+I621,0)</f>
        <v>698.01</v>
      </c>
    </row>
    <row r="625" spans="1:28" ht="14.25" x14ac:dyDescent="0.2">
      <c r="A625" s="22">
        <v>76</v>
      </c>
      <c r="B625" s="22" t="str">
        <f>Source!F284</f>
        <v>5.1-153-1</v>
      </c>
      <c r="C625" s="22" t="s">
        <v>431</v>
      </c>
      <c r="D625" s="23" t="str">
        <f>Source!H284</f>
        <v>измерение</v>
      </c>
      <c r="E625" s="21">
        <f>Source!I284</f>
        <v>10</v>
      </c>
      <c r="F625" s="25"/>
      <c r="G625" s="24"/>
      <c r="H625" s="21"/>
      <c r="I625" s="25"/>
      <c r="J625" s="21"/>
      <c r="K625" s="25"/>
      <c r="Q625">
        <f>ROUND((Source!DN284/100)*ROUND((ROUND((Source!AF284*Source!AV284*Source!I284),2)),2), 2)</f>
        <v>427.35</v>
      </c>
      <c r="R625">
        <f>Source!X284</f>
        <v>11435.32</v>
      </c>
      <c r="S625">
        <f>ROUND((Source!DO284/100)*ROUND((ROUND((Source!AF284*Source!AV284*Source!I284),2)),2), 2)</f>
        <v>398.86</v>
      </c>
      <c r="T625">
        <f>Source!Y284</f>
        <v>6697.83</v>
      </c>
      <c r="U625">
        <f>ROUND((175/100)*ROUND((ROUND((Source!AE284*Source!AV284*Source!I284),2)),2), 2)</f>
        <v>0</v>
      </c>
      <c r="V625">
        <f>ROUND((160/100)*ROUND(ROUND((ROUND((Source!AE284*Source!AV284*Source!I284),2)*Source!BS284),2), 2), 2)</f>
        <v>0</v>
      </c>
    </row>
    <row r="626" spans="1:28" ht="14.25" x14ac:dyDescent="0.2">
      <c r="A626" s="22"/>
      <c r="B626" s="22"/>
      <c r="C626" s="22" t="s">
        <v>570</v>
      </c>
      <c r="D626" s="23"/>
      <c r="E626" s="21"/>
      <c r="F626" s="25">
        <f>Source!AO284</f>
        <v>56.98</v>
      </c>
      <c r="G626" s="24" t="str">
        <f>Source!DG284</f>
        <v/>
      </c>
      <c r="H626" s="21">
        <f>Source!AV284</f>
        <v>1</v>
      </c>
      <c r="I626" s="25">
        <f>ROUND((ROUND((Source!AF284*Source!AV284*Source!I284),2)),2)</f>
        <v>569.79999999999995</v>
      </c>
      <c r="J626" s="21">
        <f>IF(Source!BA284&lt;&gt; 0, Source!BA284, 1)</f>
        <v>28.67</v>
      </c>
      <c r="K626" s="25">
        <f>Source!S284</f>
        <v>16336.17</v>
      </c>
      <c r="W626">
        <f>I626</f>
        <v>569.79999999999995</v>
      </c>
    </row>
    <row r="627" spans="1:28" ht="14.25" x14ac:dyDescent="0.2">
      <c r="A627" s="22"/>
      <c r="B627" s="22"/>
      <c r="C627" s="22" t="s">
        <v>571</v>
      </c>
      <c r="D627" s="23" t="s">
        <v>572</v>
      </c>
      <c r="E627" s="21">
        <f>Source!DN284</f>
        <v>75</v>
      </c>
      <c r="F627" s="25"/>
      <c r="G627" s="24"/>
      <c r="H627" s="21"/>
      <c r="I627" s="25">
        <f>SUM(Q625:Q626)</f>
        <v>427.35</v>
      </c>
      <c r="J627" s="21">
        <f>Source!BZ284</f>
        <v>70</v>
      </c>
      <c r="K627" s="25">
        <f>SUM(R625:R626)</f>
        <v>11435.32</v>
      </c>
    </row>
    <row r="628" spans="1:28" ht="14.25" x14ac:dyDescent="0.2">
      <c r="A628" s="22"/>
      <c r="B628" s="22"/>
      <c r="C628" s="22" t="s">
        <v>573</v>
      </c>
      <c r="D628" s="23" t="s">
        <v>572</v>
      </c>
      <c r="E628" s="21">
        <f>Source!DO284</f>
        <v>70</v>
      </c>
      <c r="F628" s="25"/>
      <c r="G628" s="24"/>
      <c r="H628" s="21"/>
      <c r="I628" s="25">
        <f>SUM(S625:S627)</f>
        <v>398.86</v>
      </c>
      <c r="J628" s="21">
        <f>Source!CA284</f>
        <v>41</v>
      </c>
      <c r="K628" s="25">
        <f>SUM(T625:T627)</f>
        <v>6697.83</v>
      </c>
    </row>
    <row r="629" spans="1:28" ht="14.25" x14ac:dyDescent="0.2">
      <c r="A629" s="27"/>
      <c r="B629" s="27"/>
      <c r="C629" s="27" t="s">
        <v>574</v>
      </c>
      <c r="D629" s="28" t="s">
        <v>575</v>
      </c>
      <c r="E629" s="29">
        <f>Source!AQ284</f>
        <v>3.6</v>
      </c>
      <c r="F629" s="30"/>
      <c r="G629" s="31" t="str">
        <f>Source!DI284</f>
        <v/>
      </c>
      <c r="H629" s="29">
        <f>Source!AV284</f>
        <v>1</v>
      </c>
      <c r="I629" s="30">
        <f>Source!U284</f>
        <v>36</v>
      </c>
      <c r="J629" s="29"/>
      <c r="K629" s="30"/>
      <c r="AB629" s="26">
        <f>I629</f>
        <v>36</v>
      </c>
    </row>
    <row r="630" spans="1:28" ht="15" x14ac:dyDescent="0.25">
      <c r="A630" s="32"/>
      <c r="B630" s="32"/>
      <c r="C630" s="56" t="s">
        <v>576</v>
      </c>
      <c r="D630" s="32"/>
      <c r="E630" s="32"/>
      <c r="F630" s="32"/>
      <c r="G630" s="32"/>
      <c r="H630" s="42">
        <f>I626+I627+I628</f>
        <v>1396.01</v>
      </c>
      <c r="I630" s="42"/>
      <c r="J630" s="42">
        <f>K626+K627+K628</f>
        <v>34469.32</v>
      </c>
      <c r="K630" s="42"/>
      <c r="O630" s="26">
        <f>I626+I627+I628</f>
        <v>1396.01</v>
      </c>
      <c r="P630" s="26">
        <f>K626+K627+K628</f>
        <v>34469.32</v>
      </c>
      <c r="X630">
        <f>IF(Source!BI284&lt;=1,I626+I627+I628-0, 0)</f>
        <v>0</v>
      </c>
      <c r="Y630">
        <f>IF(Source!BI284=2,I626+I627+I628-0, 0)</f>
        <v>0</v>
      </c>
      <c r="Z630">
        <f>IF(Source!BI284=3,I626+I627+I628-0, 0)</f>
        <v>0</v>
      </c>
      <c r="AA630">
        <f>IF(Source!BI284=4,I626+I627+I628,0)</f>
        <v>1396.01</v>
      </c>
    </row>
    <row r="632" spans="1:28" ht="28.5" x14ac:dyDescent="0.2">
      <c r="A632" s="22">
        <v>77</v>
      </c>
      <c r="B632" s="22" t="str">
        <f>Source!F285</f>
        <v>5.1-152-1</v>
      </c>
      <c r="C632" s="22" t="s">
        <v>435</v>
      </c>
      <c r="D632" s="23" t="str">
        <f>Source!H285</f>
        <v>1 ТОЧКА</v>
      </c>
      <c r="E632" s="21">
        <f>Source!I285</f>
        <v>10</v>
      </c>
      <c r="F632" s="25"/>
      <c r="G632" s="24"/>
      <c r="H632" s="21"/>
      <c r="I632" s="25"/>
      <c r="J632" s="21"/>
      <c r="K632" s="25"/>
      <c r="Q632">
        <f>ROUND((Source!DN285/100)*ROUND((ROUND((Source!AF285*Source!AV285*Source!I285),2)),2), 2)</f>
        <v>17.78</v>
      </c>
      <c r="R632">
        <f>Source!X285</f>
        <v>475.64</v>
      </c>
      <c r="S632">
        <f>ROUND((Source!DO285/100)*ROUND((ROUND((Source!AF285*Source!AV285*Source!I285),2)),2), 2)</f>
        <v>16.59</v>
      </c>
      <c r="T632">
        <f>Source!Y285</f>
        <v>278.58999999999997</v>
      </c>
      <c r="U632">
        <f>ROUND((175/100)*ROUND((ROUND((Source!AE285*Source!AV285*Source!I285),2)),2), 2)</f>
        <v>0</v>
      </c>
      <c r="V632">
        <f>ROUND((160/100)*ROUND(ROUND((ROUND((Source!AE285*Source!AV285*Source!I285),2)*Source!BS285),2), 2), 2)</f>
        <v>0</v>
      </c>
    </row>
    <row r="633" spans="1:28" ht="14.25" x14ac:dyDescent="0.2">
      <c r="A633" s="22"/>
      <c r="B633" s="22"/>
      <c r="C633" s="22" t="s">
        <v>570</v>
      </c>
      <c r="D633" s="23"/>
      <c r="E633" s="21"/>
      <c r="F633" s="25">
        <f>Source!AO285</f>
        <v>2.37</v>
      </c>
      <c r="G633" s="24" t="str">
        <f>Source!DG285</f>
        <v/>
      </c>
      <c r="H633" s="21">
        <f>Source!AV285</f>
        <v>1</v>
      </c>
      <c r="I633" s="25">
        <f>ROUND((ROUND((Source!AF285*Source!AV285*Source!I285),2)),2)</f>
        <v>23.7</v>
      </c>
      <c r="J633" s="21">
        <f>IF(Source!BA285&lt;&gt; 0, Source!BA285, 1)</f>
        <v>28.67</v>
      </c>
      <c r="K633" s="25">
        <f>Source!S285</f>
        <v>679.48</v>
      </c>
      <c r="W633">
        <f>I633</f>
        <v>23.7</v>
      </c>
    </row>
    <row r="634" spans="1:28" ht="14.25" x14ac:dyDescent="0.2">
      <c r="A634" s="22"/>
      <c r="B634" s="22"/>
      <c r="C634" s="22" t="s">
        <v>571</v>
      </c>
      <c r="D634" s="23" t="s">
        <v>572</v>
      </c>
      <c r="E634" s="21">
        <f>Source!DN285</f>
        <v>75</v>
      </c>
      <c r="F634" s="25"/>
      <c r="G634" s="24"/>
      <c r="H634" s="21"/>
      <c r="I634" s="25">
        <f>SUM(Q632:Q633)</f>
        <v>17.78</v>
      </c>
      <c r="J634" s="21">
        <f>Source!BZ285</f>
        <v>70</v>
      </c>
      <c r="K634" s="25">
        <f>SUM(R632:R633)</f>
        <v>475.64</v>
      </c>
    </row>
    <row r="635" spans="1:28" ht="14.25" x14ac:dyDescent="0.2">
      <c r="A635" s="22"/>
      <c r="B635" s="22"/>
      <c r="C635" s="22" t="s">
        <v>573</v>
      </c>
      <c r="D635" s="23" t="s">
        <v>572</v>
      </c>
      <c r="E635" s="21">
        <f>Source!DO285</f>
        <v>70</v>
      </c>
      <c r="F635" s="25"/>
      <c r="G635" s="24"/>
      <c r="H635" s="21"/>
      <c r="I635" s="25">
        <f>SUM(S632:S634)</f>
        <v>16.59</v>
      </c>
      <c r="J635" s="21">
        <f>Source!CA285</f>
        <v>41</v>
      </c>
      <c r="K635" s="25">
        <f>SUM(T632:T634)</f>
        <v>278.58999999999997</v>
      </c>
    </row>
    <row r="636" spans="1:28" ht="14.25" x14ac:dyDescent="0.2">
      <c r="A636" s="27"/>
      <c r="B636" s="27"/>
      <c r="C636" s="27" t="s">
        <v>574</v>
      </c>
      <c r="D636" s="28" t="s">
        <v>575</v>
      </c>
      <c r="E636" s="29">
        <f>Source!AQ285</f>
        <v>0.15</v>
      </c>
      <c r="F636" s="30"/>
      <c r="G636" s="31" t="str">
        <f>Source!DI285</f>
        <v/>
      </c>
      <c r="H636" s="29">
        <f>Source!AV285</f>
        <v>1</v>
      </c>
      <c r="I636" s="30">
        <f>Source!U285</f>
        <v>1.5</v>
      </c>
      <c r="J636" s="29"/>
      <c r="K636" s="30"/>
      <c r="AB636" s="26">
        <f>I636</f>
        <v>1.5</v>
      </c>
    </row>
    <row r="637" spans="1:28" ht="15" x14ac:dyDescent="0.25">
      <c r="A637" s="32"/>
      <c r="B637" s="32"/>
      <c r="C637" s="56" t="s">
        <v>576</v>
      </c>
      <c r="D637" s="32"/>
      <c r="E637" s="32"/>
      <c r="F637" s="32"/>
      <c r="G637" s="32"/>
      <c r="H637" s="42">
        <f>I633+I634+I635</f>
        <v>58.070000000000007</v>
      </c>
      <c r="I637" s="42"/>
      <c r="J637" s="42">
        <f>K633+K634+K635</f>
        <v>1433.7099999999998</v>
      </c>
      <c r="K637" s="42"/>
      <c r="O637" s="26">
        <f>I633+I634+I635</f>
        <v>58.070000000000007</v>
      </c>
      <c r="P637" s="26">
        <f>K633+K634+K635</f>
        <v>1433.7099999999998</v>
      </c>
      <c r="X637">
        <f>IF(Source!BI285&lt;=1,I633+I634+I635-0, 0)</f>
        <v>0</v>
      </c>
      <c r="Y637">
        <f>IF(Source!BI285=2,I633+I634+I635-0, 0)</f>
        <v>0</v>
      </c>
      <c r="Z637">
        <f>IF(Source!BI285=3,I633+I634+I635-0, 0)</f>
        <v>0</v>
      </c>
      <c r="AA637">
        <f>IF(Source!BI285=4,I633+I634+I635,0)</f>
        <v>58.070000000000007</v>
      </c>
    </row>
    <row r="640" spans="1:28" ht="15" x14ac:dyDescent="0.25">
      <c r="A640" s="41" t="str">
        <f>CONCATENATE("Итого по разделу: ",IF(Source!G287&lt;&gt;"Новый раздел", Source!G287, ""))</f>
        <v>Итого по разделу: Пусконаладочные работы</v>
      </c>
      <c r="B640" s="41"/>
      <c r="C640" s="41"/>
      <c r="D640" s="41"/>
      <c r="E640" s="41"/>
      <c r="F640" s="41"/>
      <c r="G640" s="41"/>
      <c r="H640" s="39">
        <f>SUM(O491:O639)</f>
        <v>38759.780000000006</v>
      </c>
      <c r="I640" s="40"/>
      <c r="J640" s="39">
        <f>SUM(P491:P639)</f>
        <v>957028.48999999976</v>
      </c>
      <c r="K640" s="40"/>
    </row>
    <row r="641" spans="1:11" hidden="1" x14ac:dyDescent="0.2">
      <c r="A641" t="s">
        <v>581</v>
      </c>
      <c r="H641">
        <f>SUM(AC491:AC640)</f>
        <v>0</v>
      </c>
      <c r="J641">
        <f>SUM(AD491:AD640)</f>
        <v>0</v>
      </c>
    </row>
    <row r="642" spans="1:11" hidden="1" x14ac:dyDescent="0.2">
      <c r="A642" t="s">
        <v>582</v>
      </c>
      <c r="H642">
        <f>SUM(AE491:AE641)</f>
        <v>0</v>
      </c>
      <c r="J642">
        <f>SUM(AF491:AF641)</f>
        <v>0</v>
      </c>
    </row>
    <row r="644" spans="1:11" hidden="1" x14ac:dyDescent="0.2">
      <c r="A644" t="s">
        <v>581</v>
      </c>
      <c r="H644">
        <f>SUM(AC25:AC643)</f>
        <v>0</v>
      </c>
      <c r="J644">
        <f>SUM(AD25:AD643)</f>
        <v>0</v>
      </c>
    </row>
    <row r="645" spans="1:11" hidden="1" x14ac:dyDescent="0.2">
      <c r="A645" t="s">
        <v>582</v>
      </c>
      <c r="H645">
        <f>SUM(AE25:AE644)</f>
        <v>0</v>
      </c>
      <c r="J645">
        <f>SUM(AF25:AF644)</f>
        <v>0</v>
      </c>
    </row>
    <row r="646" spans="1:11" ht="15.75" x14ac:dyDescent="0.25">
      <c r="C646" s="63" t="str">
        <f>Source!H346</f>
        <v>Итого</v>
      </c>
      <c r="D646" s="63"/>
      <c r="E646" s="63"/>
      <c r="F646" s="63"/>
      <c r="G646" s="63"/>
      <c r="H646" s="63"/>
      <c r="I646" s="63"/>
      <c r="J646" s="64">
        <f>IF(Source!F346=0, "", Source!F346)</f>
        <v>5465663.9400000004</v>
      </c>
      <c r="K646" s="64"/>
    </row>
    <row r="647" spans="1:11" ht="15.75" x14ac:dyDescent="0.25">
      <c r="C647" s="58" t="s">
        <v>604</v>
      </c>
      <c r="D647" s="58"/>
      <c r="E647" s="58"/>
      <c r="F647" s="58"/>
      <c r="G647" s="59"/>
      <c r="H647" s="59"/>
      <c r="I647" s="59"/>
      <c r="J647" s="60">
        <v>73249.06</v>
      </c>
      <c r="K647" s="60"/>
    </row>
    <row r="648" spans="1:11" ht="15.75" x14ac:dyDescent="0.25">
      <c r="C648" s="65" t="s">
        <v>439</v>
      </c>
      <c r="D648" s="59"/>
      <c r="E648" s="59"/>
      <c r="F648" s="61"/>
      <c r="G648" s="59"/>
      <c r="H648" s="59"/>
      <c r="I648" s="59"/>
      <c r="J648" s="60">
        <f>J647+J646</f>
        <v>5538913</v>
      </c>
      <c r="K648" s="60"/>
    </row>
    <row r="649" spans="1:11" ht="15.75" x14ac:dyDescent="0.25">
      <c r="C649" s="65" t="s">
        <v>605</v>
      </c>
      <c r="D649" s="62">
        <v>0.2</v>
      </c>
      <c r="E649" s="59"/>
      <c r="F649" s="61"/>
      <c r="G649" s="59"/>
      <c r="H649" s="59"/>
      <c r="I649" s="59"/>
      <c r="J649" s="60">
        <f>0.2*J648</f>
        <v>1107782.6000000001</v>
      </c>
      <c r="K649" s="60"/>
    </row>
    <row r="650" spans="1:11" ht="15.75" x14ac:dyDescent="0.25">
      <c r="C650" s="63" t="s">
        <v>443</v>
      </c>
      <c r="D650" s="63"/>
      <c r="E650" s="63"/>
      <c r="F650" s="63"/>
      <c r="G650" s="63"/>
      <c r="H650" s="63"/>
      <c r="I650" s="63"/>
      <c r="J650" s="64">
        <f>J649+J648</f>
        <v>6646695.5999999996</v>
      </c>
      <c r="K650" s="64"/>
    </row>
    <row r="651" spans="1:11" hidden="1" x14ac:dyDescent="0.2">
      <c r="A651" t="s">
        <v>581</v>
      </c>
      <c r="H651">
        <f>SUM(AC1:AC650)</f>
        <v>0</v>
      </c>
      <c r="J651">
        <f>SUM(AD1:AD650)</f>
        <v>0</v>
      </c>
    </row>
    <row r="652" spans="1:11" hidden="1" x14ac:dyDescent="0.2">
      <c r="A652" t="s">
        <v>582</v>
      </c>
      <c r="H652">
        <f>SUM(AE1:AE651)</f>
        <v>0</v>
      </c>
      <c r="J652">
        <f>SUM(AF1:AF651)</f>
        <v>0</v>
      </c>
    </row>
    <row r="655" spans="1:11" ht="14.25" x14ac:dyDescent="0.2">
      <c r="A655" s="36" t="s">
        <v>596</v>
      </c>
      <c r="B655" s="36"/>
      <c r="C655" s="57" t="str">
        <f>IF(Source!AC12&lt;&gt;"", Source!AC12," ")</f>
        <v xml:space="preserve"> </v>
      </c>
      <c r="D655" s="35"/>
      <c r="E655" s="35"/>
      <c r="F655" s="35"/>
      <c r="G655" s="35"/>
      <c r="H655" s="37" t="str">
        <f>IF(Source!AB12&lt;&gt;"", Source!AB12," ")</f>
        <v>Мишкина З.И.</v>
      </c>
      <c r="I655" s="37"/>
      <c r="J655" s="37"/>
      <c r="K655" s="37"/>
    </row>
    <row r="656" spans="1:11" ht="14.25" x14ac:dyDescent="0.2">
      <c r="A656" s="10"/>
      <c r="B656" s="10"/>
      <c r="C656" s="38" t="s">
        <v>597</v>
      </c>
      <c r="D656" s="38"/>
      <c r="E656" s="38"/>
      <c r="F656" s="38"/>
      <c r="G656" s="38"/>
      <c r="H656" s="10"/>
      <c r="I656" s="10"/>
      <c r="J656" s="10"/>
      <c r="K656" s="10"/>
    </row>
    <row r="657" spans="1:11" ht="14.25" x14ac:dyDescent="0.2">
      <c r="A657" s="10"/>
      <c r="B657" s="10"/>
      <c r="C657" s="17"/>
      <c r="D657" s="10"/>
      <c r="E657" s="10"/>
      <c r="F657" s="10"/>
      <c r="G657" s="10"/>
      <c r="H657" s="10"/>
      <c r="I657" s="10"/>
      <c r="J657" s="10"/>
      <c r="K657" s="10"/>
    </row>
    <row r="658" spans="1:11" ht="14.25" x14ac:dyDescent="0.2">
      <c r="A658" s="36" t="s">
        <v>598</v>
      </c>
      <c r="B658" s="36"/>
      <c r="C658" s="57" t="str">
        <f>IF(Source!AE12&lt;&gt;"", Source!AE12," ")</f>
        <v xml:space="preserve"> </v>
      </c>
      <c r="D658" s="35"/>
      <c r="E658" s="35"/>
      <c r="F658" s="35"/>
      <c r="G658" s="35"/>
      <c r="H658" s="37" t="str">
        <f>IF(Source!AD12&lt;&gt;"", Source!AD12," ")</f>
        <v>Сукочев А.А.</v>
      </c>
      <c r="I658" s="37"/>
      <c r="J658" s="37"/>
      <c r="K658" s="37"/>
    </row>
    <row r="659" spans="1:11" ht="14.25" x14ac:dyDescent="0.2">
      <c r="A659" s="10"/>
      <c r="B659" s="10"/>
      <c r="C659" s="38" t="s">
        <v>597</v>
      </c>
      <c r="D659" s="38"/>
      <c r="E659" s="38"/>
      <c r="F659" s="38"/>
      <c r="G659" s="38"/>
      <c r="H659" s="10"/>
      <c r="I659" s="10"/>
      <c r="J659" s="10"/>
      <c r="K659" s="10"/>
    </row>
  </sheetData>
  <mergeCells count="202">
    <mergeCell ref="E18:H18"/>
    <mergeCell ref="E19:H19"/>
    <mergeCell ref="A22:K22"/>
    <mergeCell ref="J2:K2"/>
    <mergeCell ref="A26:K26"/>
    <mergeCell ref="E17:H17"/>
    <mergeCell ref="A13:K13"/>
    <mergeCell ref="A14:K14"/>
    <mergeCell ref="B3:C3"/>
    <mergeCell ref="B5:F5"/>
    <mergeCell ref="B7:E7"/>
    <mergeCell ref="B9:C9"/>
    <mergeCell ref="A11:K11"/>
    <mergeCell ref="J69:K69"/>
    <mergeCell ref="H69:I69"/>
    <mergeCell ref="J77:K77"/>
    <mergeCell ref="H77:I77"/>
    <mergeCell ref="J88:K88"/>
    <mergeCell ref="H88:I88"/>
    <mergeCell ref="J32:K32"/>
    <mergeCell ref="H32:I32"/>
    <mergeCell ref="J43:K43"/>
    <mergeCell ref="H43:I43"/>
    <mergeCell ref="J56:K56"/>
    <mergeCell ref="H56:I56"/>
    <mergeCell ref="A114:G114"/>
    <mergeCell ref="A118:K118"/>
    <mergeCell ref="J127:K127"/>
    <mergeCell ref="H127:I127"/>
    <mergeCell ref="J137:K137"/>
    <mergeCell ref="H137:I137"/>
    <mergeCell ref="J100:K100"/>
    <mergeCell ref="H100:I100"/>
    <mergeCell ref="J111:K111"/>
    <mergeCell ref="H111:I111"/>
    <mergeCell ref="J114:K114"/>
    <mergeCell ref="H114:I114"/>
    <mergeCell ref="J177:K177"/>
    <mergeCell ref="H177:I177"/>
    <mergeCell ref="J187:K187"/>
    <mergeCell ref="H187:I187"/>
    <mergeCell ref="J197:K197"/>
    <mergeCell ref="H197:I197"/>
    <mergeCell ref="J147:K147"/>
    <mergeCell ref="H147:I147"/>
    <mergeCell ref="J157:K157"/>
    <mergeCell ref="H157:I157"/>
    <mergeCell ref="J167:K167"/>
    <mergeCell ref="H167:I167"/>
    <mergeCell ref="J228:K228"/>
    <mergeCell ref="H228:I228"/>
    <mergeCell ref="A228:G228"/>
    <mergeCell ref="A232:K232"/>
    <mergeCell ref="J242:K242"/>
    <mergeCell ref="H242:I242"/>
    <mergeCell ref="J207:K207"/>
    <mergeCell ref="H207:I207"/>
    <mergeCell ref="J215:K215"/>
    <mergeCell ref="H215:I215"/>
    <mergeCell ref="J225:K225"/>
    <mergeCell ref="H225:I225"/>
    <mergeCell ref="J286:K286"/>
    <mergeCell ref="H286:I286"/>
    <mergeCell ref="J297:K297"/>
    <mergeCell ref="H297:I297"/>
    <mergeCell ref="J308:K308"/>
    <mergeCell ref="H308:I308"/>
    <mergeCell ref="J253:K253"/>
    <mergeCell ref="H253:I253"/>
    <mergeCell ref="J264:K264"/>
    <mergeCell ref="H264:I264"/>
    <mergeCell ref="J275:K275"/>
    <mergeCell ref="H275:I275"/>
    <mergeCell ref="J352:K352"/>
    <mergeCell ref="H352:I352"/>
    <mergeCell ref="J363:K363"/>
    <mergeCell ref="H363:I363"/>
    <mergeCell ref="J374:K374"/>
    <mergeCell ref="H374:I374"/>
    <mergeCell ref="J319:K319"/>
    <mergeCell ref="H319:I319"/>
    <mergeCell ref="J330:K330"/>
    <mergeCell ref="H330:I330"/>
    <mergeCell ref="J341:K341"/>
    <mergeCell ref="H341:I341"/>
    <mergeCell ref="J415:K415"/>
    <mergeCell ref="H415:I415"/>
    <mergeCell ref="J418:K418"/>
    <mergeCell ref="H418:I418"/>
    <mergeCell ref="A418:G418"/>
    <mergeCell ref="A422:K422"/>
    <mergeCell ref="J385:K385"/>
    <mergeCell ref="H385:I385"/>
    <mergeCell ref="J396:K396"/>
    <mergeCell ref="H396:I396"/>
    <mergeCell ref="J407:K407"/>
    <mergeCell ref="H407:I407"/>
    <mergeCell ref="J433:K433"/>
    <mergeCell ref="H433:I433"/>
    <mergeCell ref="J436:K436"/>
    <mergeCell ref="H436:I436"/>
    <mergeCell ref="J439:K439"/>
    <mergeCell ref="H439:I439"/>
    <mergeCell ref="J424:K424"/>
    <mergeCell ref="H424:I424"/>
    <mergeCell ref="J427:K427"/>
    <mergeCell ref="H427:I427"/>
    <mergeCell ref="J430:K430"/>
    <mergeCell ref="H430:I430"/>
    <mergeCell ref="J451:K451"/>
    <mergeCell ref="H451:I451"/>
    <mergeCell ref="J454:K454"/>
    <mergeCell ref="H454:I454"/>
    <mergeCell ref="J457:K457"/>
    <mergeCell ref="H457:I457"/>
    <mergeCell ref="J442:K442"/>
    <mergeCell ref="H442:I442"/>
    <mergeCell ref="J445:K445"/>
    <mergeCell ref="H445:I445"/>
    <mergeCell ref="J448:K448"/>
    <mergeCell ref="H448:I448"/>
    <mergeCell ref="A466:G466"/>
    <mergeCell ref="A470:K470"/>
    <mergeCell ref="J472:K472"/>
    <mergeCell ref="H472:I472"/>
    <mergeCell ref="J475:K475"/>
    <mergeCell ref="H475:I475"/>
    <mergeCell ref="J460:K460"/>
    <mergeCell ref="H460:I460"/>
    <mergeCell ref="J463:K463"/>
    <mergeCell ref="H463:I463"/>
    <mergeCell ref="J466:K466"/>
    <mergeCell ref="H466:I466"/>
    <mergeCell ref="J487:K487"/>
    <mergeCell ref="H487:I487"/>
    <mergeCell ref="A487:G487"/>
    <mergeCell ref="A491:K491"/>
    <mergeCell ref="J497:K497"/>
    <mergeCell ref="H497:I497"/>
    <mergeCell ref="J478:K478"/>
    <mergeCell ref="H478:I478"/>
    <mergeCell ref="J481:K481"/>
    <mergeCell ref="H481:I481"/>
    <mergeCell ref="J484:K484"/>
    <mergeCell ref="H484:I484"/>
    <mergeCell ref="J525:K525"/>
    <mergeCell ref="H525:I525"/>
    <mergeCell ref="J532:K532"/>
    <mergeCell ref="H532:I532"/>
    <mergeCell ref="J539:K539"/>
    <mergeCell ref="H539:I539"/>
    <mergeCell ref="J504:K504"/>
    <mergeCell ref="H504:I504"/>
    <mergeCell ref="J511:K511"/>
    <mergeCell ref="H511:I511"/>
    <mergeCell ref="J518:K518"/>
    <mergeCell ref="H518:I518"/>
    <mergeCell ref="J567:K567"/>
    <mergeCell ref="H567:I567"/>
    <mergeCell ref="J574:K574"/>
    <mergeCell ref="H574:I574"/>
    <mergeCell ref="J581:K581"/>
    <mergeCell ref="H581:I581"/>
    <mergeCell ref="J546:K546"/>
    <mergeCell ref="H546:I546"/>
    <mergeCell ref="J553:K553"/>
    <mergeCell ref="H553:I553"/>
    <mergeCell ref="J560:K560"/>
    <mergeCell ref="H560:I560"/>
    <mergeCell ref="J609:K609"/>
    <mergeCell ref="H609:I609"/>
    <mergeCell ref="J616:K616"/>
    <mergeCell ref="H616:I616"/>
    <mergeCell ref="J623:K623"/>
    <mergeCell ref="H623:I623"/>
    <mergeCell ref="J588:K588"/>
    <mergeCell ref="H588:I588"/>
    <mergeCell ref="J595:K595"/>
    <mergeCell ref="H595:I595"/>
    <mergeCell ref="J602:K602"/>
    <mergeCell ref="H602:I602"/>
    <mergeCell ref="A640:G640"/>
    <mergeCell ref="C646:I646"/>
    <mergeCell ref="J646:K646"/>
    <mergeCell ref="J630:K630"/>
    <mergeCell ref="H630:I630"/>
    <mergeCell ref="J637:K637"/>
    <mergeCell ref="H637:I637"/>
    <mergeCell ref="J640:K640"/>
    <mergeCell ref="H640:I640"/>
    <mergeCell ref="A655:B655"/>
    <mergeCell ref="H655:K655"/>
    <mergeCell ref="C656:G656"/>
    <mergeCell ref="A658:B658"/>
    <mergeCell ref="H658:K658"/>
    <mergeCell ref="C659:G659"/>
    <mergeCell ref="J647:K647"/>
    <mergeCell ref="J648:K648"/>
    <mergeCell ref="J650:K650"/>
    <mergeCell ref="C647:F647"/>
    <mergeCell ref="J649:K649"/>
    <mergeCell ref="C650:I650"/>
  </mergeCells>
  <pageMargins left="0.39370078740157483" right="0.19685039370078741" top="0.39370078740157483" bottom="0.39370078740157483" header="0.19685039370078741" footer="0.19685039370078741"/>
  <pageSetup paperSize="9" scale="57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K726"/>
  <sheetViews>
    <sheetView workbookViewId="0">
      <selection activeCell="A722" sqref="A722:AN722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34136</v>
      </c>
      <c r="M1">
        <v>10</v>
      </c>
      <c r="N1">
        <v>11</v>
      </c>
      <c r="O1">
        <v>6</v>
      </c>
      <c r="P1">
        <v>1</v>
      </c>
      <c r="Q1">
        <v>0</v>
      </c>
    </row>
    <row r="12" spans="1:133" x14ac:dyDescent="0.2">
      <c r="A12" s="1">
        <v>1</v>
      </c>
      <c r="B12" s="1">
        <v>721</v>
      </c>
      <c r="C12" s="1">
        <v>0</v>
      </c>
      <c r="D12" s="1">
        <f>ROW(A686)</f>
        <v>686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160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6</v>
      </c>
      <c r="AC12" s="1" t="s">
        <v>3</v>
      </c>
      <c r="AD12" s="1" t="s">
        <v>7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8</v>
      </c>
      <c r="BI12" s="1" t="s">
        <v>9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10</v>
      </c>
      <c r="BZ12" s="1" t="s">
        <v>11</v>
      </c>
      <c r="CA12" s="1" t="s">
        <v>12</v>
      </c>
      <c r="CB12" s="1" t="s">
        <v>12</v>
      </c>
      <c r="CC12" s="1" t="s">
        <v>12</v>
      </c>
      <c r="CD12" s="1" t="s">
        <v>12</v>
      </c>
      <c r="CE12" s="1" t="s">
        <v>13</v>
      </c>
      <c r="CF12" s="1">
        <v>0</v>
      </c>
      <c r="CG12" s="1">
        <v>0</v>
      </c>
      <c r="CH12" s="1">
        <v>40968</v>
      </c>
      <c r="CI12" s="1" t="s">
        <v>3</v>
      </c>
      <c r="CJ12" s="1" t="s">
        <v>3</v>
      </c>
      <c r="CK12" s="1">
        <v>66</v>
      </c>
      <c r="CL12" s="1"/>
      <c r="CM12" s="1"/>
      <c r="CN12" s="1"/>
      <c r="CO12" s="1"/>
      <c r="CP12" s="1"/>
      <c r="CQ12" s="1" t="s">
        <v>14</v>
      </c>
      <c r="CR12" s="1" t="s">
        <v>15</v>
      </c>
      <c r="CS12" s="1">
        <v>41660</v>
      </c>
      <c r="CT12" s="1">
        <v>1</v>
      </c>
      <c r="CU12" s="1">
        <v>66</v>
      </c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B686</f>
        <v>721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</v>
      </c>
      <c r="G18" s="2" t="str">
        <f t="shared" si="0"/>
        <v>ЗТП</v>
      </c>
      <c r="H18" s="2"/>
      <c r="I18" s="2"/>
      <c r="J18" s="2"/>
      <c r="K18" s="2"/>
      <c r="L18" s="2"/>
      <c r="M18" s="2"/>
      <c r="N18" s="2"/>
      <c r="O18" s="2">
        <f t="shared" ref="O18:AT18" si="1">O686</f>
        <v>9745903.2200000007</v>
      </c>
      <c r="P18" s="2">
        <f t="shared" si="1"/>
        <v>8208476.4299999997</v>
      </c>
      <c r="Q18" s="2">
        <f t="shared" si="1"/>
        <v>219823.34</v>
      </c>
      <c r="R18" s="2">
        <f t="shared" si="1"/>
        <v>94717.35</v>
      </c>
      <c r="S18" s="2">
        <f t="shared" si="1"/>
        <v>1317603.45</v>
      </c>
      <c r="T18" s="2">
        <f t="shared" si="1"/>
        <v>0</v>
      </c>
      <c r="U18" s="2">
        <f t="shared" si="1"/>
        <v>3159.7038987559999</v>
      </c>
      <c r="V18" s="2">
        <f t="shared" si="1"/>
        <v>0</v>
      </c>
      <c r="W18" s="2">
        <f t="shared" si="1"/>
        <v>0</v>
      </c>
      <c r="X18" s="2">
        <f t="shared" si="1"/>
        <v>960452.92</v>
      </c>
      <c r="Y18" s="2">
        <f t="shared" si="1"/>
        <v>540217.34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11398121.17</v>
      </c>
      <c r="AS18" s="2">
        <f t="shared" si="1"/>
        <v>8397027.5099999998</v>
      </c>
      <c r="AT18" s="2">
        <f t="shared" si="1"/>
        <v>1041425.63</v>
      </c>
      <c r="AU18" s="2">
        <f t="shared" ref="AU18:BZ18" si="2">AU686</f>
        <v>1959668.03</v>
      </c>
      <c r="AV18" s="2">
        <f t="shared" si="2"/>
        <v>8208476.4299999997</v>
      </c>
      <c r="AW18" s="2">
        <f t="shared" si="2"/>
        <v>8208476.4299999997</v>
      </c>
      <c r="AX18" s="2">
        <f t="shared" si="2"/>
        <v>0</v>
      </c>
      <c r="AY18" s="2">
        <f t="shared" si="2"/>
        <v>8208476.4299999997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CA686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DG686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EM686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FS686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ROW(A317)</f>
        <v>317</v>
      </c>
      <c r="E20" s="1"/>
      <c r="F20" s="1" t="s">
        <v>16</v>
      </c>
      <c r="G20" s="1" t="s">
        <v>17</v>
      </c>
      <c r="H20" s="1" t="s">
        <v>3</v>
      </c>
      <c r="I20" s="1">
        <v>0</v>
      </c>
      <c r="J20" s="1" t="s">
        <v>3</v>
      </c>
      <c r="K20" s="1">
        <v>-1</v>
      </c>
      <c r="L20" s="1" t="s">
        <v>3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B317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Новая локальная смета</v>
      </c>
      <c r="G22" s="2" t="str">
        <f t="shared" si="7"/>
        <v>Реконструкция РУ-10кВ в ЗТП-1 по адресу:  г.Москва,  поселение Десёновское, ДНП "Витязь".</v>
      </c>
      <c r="H22" s="2"/>
      <c r="I22" s="2"/>
      <c r="J22" s="2"/>
      <c r="K22" s="2"/>
      <c r="L22" s="2"/>
      <c r="M22" s="2"/>
      <c r="N22" s="2"/>
      <c r="O22" s="2">
        <f t="shared" ref="O22:AT22" si="8">O317</f>
        <v>4678129.4800000004</v>
      </c>
      <c r="P22" s="2">
        <f t="shared" si="8"/>
        <v>3946169.59</v>
      </c>
      <c r="Q22" s="2">
        <f t="shared" si="8"/>
        <v>97900.67</v>
      </c>
      <c r="R22" s="2">
        <f t="shared" si="8"/>
        <v>41198.49</v>
      </c>
      <c r="S22" s="2">
        <f t="shared" si="8"/>
        <v>634059.22</v>
      </c>
      <c r="T22" s="2">
        <f t="shared" si="8"/>
        <v>0</v>
      </c>
      <c r="U22" s="2">
        <f t="shared" si="8"/>
        <v>1517.508247878</v>
      </c>
      <c r="V22" s="2">
        <f t="shared" si="8"/>
        <v>0</v>
      </c>
      <c r="W22" s="2">
        <f t="shared" si="8"/>
        <v>0</v>
      </c>
      <c r="X22" s="2">
        <f t="shared" si="8"/>
        <v>461652.64</v>
      </c>
      <c r="Y22" s="2">
        <f t="shared" si="8"/>
        <v>259964.24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5465663.9100000001</v>
      </c>
      <c r="AS22" s="2">
        <f t="shared" si="8"/>
        <v>4050043.81</v>
      </c>
      <c r="AT22" s="2">
        <f t="shared" si="8"/>
        <v>458591.61</v>
      </c>
      <c r="AU22" s="2">
        <f t="shared" ref="AU22:BZ22" si="9">AU317</f>
        <v>957028.49</v>
      </c>
      <c r="AV22" s="2">
        <f t="shared" si="9"/>
        <v>3946169.59</v>
      </c>
      <c r="AW22" s="2">
        <f t="shared" si="9"/>
        <v>3946169.59</v>
      </c>
      <c r="AX22" s="2">
        <f t="shared" si="9"/>
        <v>0</v>
      </c>
      <c r="AY22" s="2">
        <f t="shared" si="9"/>
        <v>3946169.59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CA317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DG317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EM317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FS317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ROW(A43)</f>
        <v>43</v>
      </c>
      <c r="E24" s="1"/>
      <c r="F24" s="1" t="s">
        <v>18</v>
      </c>
      <c r="G24" s="1" t="s">
        <v>19</v>
      </c>
      <c r="H24" s="1" t="s">
        <v>3</v>
      </c>
      <c r="I24" s="1">
        <v>0</v>
      </c>
      <c r="J24" s="1"/>
      <c r="K24" s="1">
        <v>0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B43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Строительная часть</v>
      </c>
      <c r="H26" s="2"/>
      <c r="I26" s="2"/>
      <c r="J26" s="2"/>
      <c r="K26" s="2"/>
      <c r="L26" s="2"/>
      <c r="M26" s="2"/>
      <c r="N26" s="2"/>
      <c r="O26" s="2">
        <f t="shared" ref="O26:AT26" si="15">O43</f>
        <v>101367.16</v>
      </c>
      <c r="P26" s="2">
        <f t="shared" si="15"/>
        <v>10691.45</v>
      </c>
      <c r="Q26" s="2">
        <f t="shared" si="15"/>
        <v>39781.199999999997</v>
      </c>
      <c r="R26" s="2">
        <f t="shared" si="15"/>
        <v>12416.4</v>
      </c>
      <c r="S26" s="2">
        <f t="shared" si="15"/>
        <v>50894.51</v>
      </c>
      <c r="T26" s="2">
        <f t="shared" si="15"/>
        <v>0</v>
      </c>
      <c r="U26" s="2">
        <f t="shared" si="15"/>
        <v>166.46093650000003</v>
      </c>
      <c r="V26" s="2">
        <f t="shared" si="15"/>
        <v>0</v>
      </c>
      <c r="W26" s="2">
        <f t="shared" si="15"/>
        <v>0</v>
      </c>
      <c r="X26" s="2">
        <f t="shared" si="15"/>
        <v>41773.629999999997</v>
      </c>
      <c r="Y26" s="2">
        <f t="shared" si="15"/>
        <v>20866.75</v>
      </c>
      <c r="Z26" s="2">
        <f t="shared" si="15"/>
        <v>0</v>
      </c>
      <c r="AA26" s="2">
        <f t="shared" si="15"/>
        <v>0</v>
      </c>
      <c r="AB26" s="2">
        <f t="shared" si="15"/>
        <v>101367.16</v>
      </c>
      <c r="AC26" s="2">
        <f t="shared" si="15"/>
        <v>10691.45</v>
      </c>
      <c r="AD26" s="2">
        <f t="shared" si="15"/>
        <v>39781.199999999997</v>
      </c>
      <c r="AE26" s="2">
        <f t="shared" si="15"/>
        <v>12416.4</v>
      </c>
      <c r="AF26" s="2">
        <f t="shared" si="15"/>
        <v>50894.51</v>
      </c>
      <c r="AG26" s="2">
        <f t="shared" si="15"/>
        <v>0</v>
      </c>
      <c r="AH26" s="2">
        <f t="shared" si="15"/>
        <v>166.46093650000003</v>
      </c>
      <c r="AI26" s="2">
        <f t="shared" si="15"/>
        <v>0</v>
      </c>
      <c r="AJ26" s="2">
        <f t="shared" si="15"/>
        <v>0</v>
      </c>
      <c r="AK26" s="2">
        <f t="shared" si="15"/>
        <v>41773.629999999997</v>
      </c>
      <c r="AL26" s="2">
        <f t="shared" si="15"/>
        <v>20866.75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183873.77</v>
      </c>
      <c r="AS26" s="2">
        <f t="shared" si="15"/>
        <v>183873.77</v>
      </c>
      <c r="AT26" s="2">
        <f t="shared" si="15"/>
        <v>0</v>
      </c>
      <c r="AU26" s="2">
        <f t="shared" ref="AU26:BZ26" si="16">AU43</f>
        <v>0</v>
      </c>
      <c r="AV26" s="2">
        <f t="shared" si="16"/>
        <v>10691.45</v>
      </c>
      <c r="AW26" s="2">
        <f t="shared" si="16"/>
        <v>10691.45</v>
      </c>
      <c r="AX26" s="2">
        <f t="shared" si="16"/>
        <v>0</v>
      </c>
      <c r="AY26" s="2">
        <f t="shared" si="16"/>
        <v>10691.45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CA43</f>
        <v>183873.77</v>
      </c>
      <c r="CB26" s="2">
        <f t="shared" si="17"/>
        <v>183873.77</v>
      </c>
      <c r="CC26" s="2">
        <f t="shared" si="17"/>
        <v>0</v>
      </c>
      <c r="CD26" s="2">
        <f t="shared" si="17"/>
        <v>0</v>
      </c>
      <c r="CE26" s="2">
        <f t="shared" si="17"/>
        <v>10691.45</v>
      </c>
      <c r="CF26" s="2">
        <f t="shared" si="17"/>
        <v>10691.45</v>
      </c>
      <c r="CG26" s="2">
        <f t="shared" si="17"/>
        <v>0</v>
      </c>
      <c r="CH26" s="2">
        <f t="shared" si="17"/>
        <v>10691.45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DG43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EM43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FS43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1</v>
      </c>
      <c r="C28">
        <f>ROW(SmtRes!A1)</f>
        <v>1</v>
      </c>
      <c r="D28">
        <f>ROW(EtalonRes!A1)</f>
        <v>1</v>
      </c>
      <c r="E28" t="s">
        <v>20</v>
      </c>
      <c r="F28" t="s">
        <v>21</v>
      </c>
      <c r="G28" t="s">
        <v>22</v>
      </c>
      <c r="H28" t="s">
        <v>23</v>
      </c>
      <c r="I28">
        <v>85.4</v>
      </c>
      <c r="J28">
        <v>0</v>
      </c>
      <c r="K28">
        <v>85.4</v>
      </c>
      <c r="O28">
        <f t="shared" ref="O28:O41" si="21">ROUND(CP28,2)</f>
        <v>23440.97</v>
      </c>
      <c r="P28">
        <f t="shared" ref="P28:P41" si="22">ROUND((ROUND((AC28*AW28*I28),2)*BC28),2)</f>
        <v>0</v>
      </c>
      <c r="Q28">
        <f t="shared" ref="Q28:Q41" si="23">(ROUND((ROUND(((ET28)*AV28*I28),2)*BB28),2)+ROUND((ROUND(((AE28-(EU28))*AV28*I28),2)*BS28),2))</f>
        <v>0</v>
      </c>
      <c r="R28">
        <f t="shared" ref="R28:R41" si="24">ROUND((ROUND((AE28*AV28*I28),2)*BS28),2)</f>
        <v>0</v>
      </c>
      <c r="S28">
        <f t="shared" ref="S28:S41" si="25">ROUND((ROUND((AF28*AV28*I28),2)*BA28),2)</f>
        <v>23440.97</v>
      </c>
      <c r="T28">
        <f t="shared" ref="T28:T41" si="26">ROUND(CU28*I28,2)</f>
        <v>0</v>
      </c>
      <c r="U28">
        <f t="shared" ref="U28:U41" si="27">CV28*I28</f>
        <v>80.47242</v>
      </c>
      <c r="V28">
        <f t="shared" ref="V28:V41" si="28">CW28*I28</f>
        <v>0</v>
      </c>
      <c r="W28">
        <f t="shared" ref="W28:W41" si="29">ROUND(CX28*I28,2)</f>
        <v>0</v>
      </c>
      <c r="X28">
        <f t="shared" ref="X28:X41" si="30">ROUND(CY28,2)</f>
        <v>18987.189999999999</v>
      </c>
      <c r="Y28">
        <f t="shared" ref="Y28:Y41" si="31">ROUND(CZ28,2)</f>
        <v>9610.7999999999993</v>
      </c>
      <c r="AA28">
        <v>54436342</v>
      </c>
      <c r="AB28">
        <f t="shared" ref="AB28:AB41" si="32">ROUND((AC28+AD28+AF28),6)</f>
        <v>10.06</v>
      </c>
      <c r="AC28">
        <f t="shared" ref="AC28:AC41" si="33">ROUND((ES28),6)</f>
        <v>0</v>
      </c>
      <c r="AD28">
        <f t="shared" ref="AD28:AD41" si="34">ROUND((((ET28)-(EU28))+AE28),6)</f>
        <v>0</v>
      </c>
      <c r="AE28">
        <f t="shared" ref="AE28:AE41" si="35">ROUND((EU28),6)</f>
        <v>0</v>
      </c>
      <c r="AF28">
        <f t="shared" ref="AF28:AF41" si="36">ROUND((EV28),6)</f>
        <v>10.06</v>
      </c>
      <c r="AG28">
        <f t="shared" ref="AG28:AG41" si="37">ROUND((AP28),6)</f>
        <v>0</v>
      </c>
      <c r="AH28">
        <f t="shared" ref="AH28:AH41" si="38">(EW28)</f>
        <v>0.9</v>
      </c>
      <c r="AI28">
        <f t="shared" ref="AI28:AI41" si="39">(EX28)</f>
        <v>0</v>
      </c>
      <c r="AJ28">
        <f t="shared" ref="AJ28:AJ41" si="40">(AS28)</f>
        <v>0</v>
      </c>
      <c r="AK28">
        <v>10.06</v>
      </c>
      <c r="AL28">
        <v>0</v>
      </c>
      <c r="AM28">
        <v>0</v>
      </c>
      <c r="AN28">
        <v>0</v>
      </c>
      <c r="AO28">
        <v>10.06</v>
      </c>
      <c r="AP28">
        <v>0</v>
      </c>
      <c r="AQ28">
        <v>0.9</v>
      </c>
      <c r="AR28">
        <v>0</v>
      </c>
      <c r="AS28">
        <v>0</v>
      </c>
      <c r="AT28">
        <v>81</v>
      </c>
      <c r="AU28">
        <v>41</v>
      </c>
      <c r="AV28">
        <v>1.0469999999999999</v>
      </c>
      <c r="AW28">
        <v>1</v>
      </c>
      <c r="AZ28">
        <v>1</v>
      </c>
      <c r="BA28">
        <v>26.06</v>
      </c>
      <c r="BB28">
        <v>1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1</v>
      </c>
      <c r="BJ28" t="s">
        <v>24</v>
      </c>
      <c r="BM28">
        <v>99</v>
      </c>
      <c r="BN28">
        <v>0</v>
      </c>
      <c r="BO28" t="s">
        <v>21</v>
      </c>
      <c r="BP28">
        <v>1</v>
      </c>
      <c r="BQ28">
        <v>30</v>
      </c>
      <c r="BR28">
        <v>0</v>
      </c>
      <c r="BS28">
        <v>26.06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81</v>
      </c>
      <c r="CA28">
        <v>41</v>
      </c>
      <c r="CB28" t="s">
        <v>3</v>
      </c>
      <c r="CE28">
        <v>30</v>
      </c>
      <c r="CF28">
        <v>0</v>
      </c>
      <c r="CG28">
        <v>0</v>
      </c>
      <c r="CM28">
        <v>0</v>
      </c>
      <c r="CN28" t="s">
        <v>3</v>
      </c>
      <c r="CO28">
        <v>0</v>
      </c>
      <c r="CP28">
        <f t="shared" ref="CP28:CP41" si="41">(P28+Q28+S28)</f>
        <v>23440.97</v>
      </c>
      <c r="CQ28">
        <f t="shared" ref="CQ28:CQ41" si="42">ROUND((ROUND((AC28*AW28*1),2)*BC28),2)</f>
        <v>0</v>
      </c>
      <c r="CR28">
        <f t="shared" ref="CR28:CR41" si="43">(ROUND((ROUND(((ET28)*AV28*1),2)*BB28),2)+ROUND((ROUND(((AE28-(EU28))*AV28*1),2)*BS28),2))</f>
        <v>0</v>
      </c>
      <c r="CS28">
        <f t="shared" ref="CS28:CS41" si="44">ROUND((ROUND((AE28*AV28*1),2)*BS28),2)</f>
        <v>0</v>
      </c>
      <c r="CT28">
        <f t="shared" ref="CT28:CT41" si="45">ROUND((ROUND((AF28*AV28*1),2)*BA28),2)</f>
        <v>274.41000000000003</v>
      </c>
      <c r="CU28">
        <f t="shared" ref="CU28:CU41" si="46">AG28</f>
        <v>0</v>
      </c>
      <c r="CV28">
        <f t="shared" ref="CV28:CV41" si="47">(AH28*AV28)</f>
        <v>0.94229999999999992</v>
      </c>
      <c r="CW28">
        <f t="shared" ref="CW28:CW41" si="48">AI28</f>
        <v>0</v>
      </c>
      <c r="CX28">
        <f t="shared" ref="CX28:CX41" si="49">AJ28</f>
        <v>0</v>
      </c>
      <c r="CY28">
        <f t="shared" ref="CY28:CY41" si="50">S28*(BZ28/100)</f>
        <v>18987.185700000002</v>
      </c>
      <c r="CZ28">
        <f t="shared" ref="CZ28:CZ41" si="51">S28*(CA28/100)</f>
        <v>9610.7976999999992</v>
      </c>
      <c r="DC28" t="s">
        <v>3</v>
      </c>
      <c r="DD28" t="s">
        <v>3</v>
      </c>
      <c r="DE28" t="s">
        <v>3</v>
      </c>
      <c r="DF28" t="s">
        <v>3</v>
      </c>
      <c r="DG28" t="s">
        <v>3</v>
      </c>
      <c r="DH28" t="s">
        <v>3</v>
      </c>
      <c r="DI28" t="s">
        <v>3</v>
      </c>
      <c r="DJ28" t="s">
        <v>3</v>
      </c>
      <c r="DK28" t="s">
        <v>3</v>
      </c>
      <c r="DL28" t="s">
        <v>3</v>
      </c>
      <c r="DM28" t="s">
        <v>3</v>
      </c>
      <c r="DN28">
        <v>100</v>
      </c>
      <c r="DO28">
        <v>64</v>
      </c>
      <c r="DP28">
        <v>1.0469999999999999</v>
      </c>
      <c r="DQ28">
        <v>1</v>
      </c>
      <c r="DU28">
        <v>1013</v>
      </c>
      <c r="DV28" t="s">
        <v>23</v>
      </c>
      <c r="DW28" t="s">
        <v>23</v>
      </c>
      <c r="DX28">
        <v>1</v>
      </c>
      <c r="DZ28" t="s">
        <v>3</v>
      </c>
      <c r="EA28" t="s">
        <v>3</v>
      </c>
      <c r="EB28" t="s">
        <v>3</v>
      </c>
      <c r="EC28" t="s">
        <v>3</v>
      </c>
      <c r="EE28">
        <v>54007843</v>
      </c>
      <c r="EF28">
        <v>30</v>
      </c>
      <c r="EG28" t="s">
        <v>25</v>
      </c>
      <c r="EH28">
        <v>0</v>
      </c>
      <c r="EI28" t="s">
        <v>3</v>
      </c>
      <c r="EJ28">
        <v>1</v>
      </c>
      <c r="EK28">
        <v>99</v>
      </c>
      <c r="EL28" t="s">
        <v>26</v>
      </c>
      <c r="EM28" t="s">
        <v>27</v>
      </c>
      <c r="EO28" t="s">
        <v>3</v>
      </c>
      <c r="EQ28">
        <v>0</v>
      </c>
      <c r="ER28">
        <v>10.06</v>
      </c>
      <c r="ES28">
        <v>0</v>
      </c>
      <c r="ET28">
        <v>0</v>
      </c>
      <c r="EU28">
        <v>0</v>
      </c>
      <c r="EV28">
        <v>10.06</v>
      </c>
      <c r="EW28">
        <v>0.9</v>
      </c>
      <c r="EX28">
        <v>0</v>
      </c>
      <c r="EY28">
        <v>0</v>
      </c>
      <c r="FQ28">
        <v>0</v>
      </c>
      <c r="FR28">
        <f t="shared" ref="FR28:FR41" si="52">ROUND(IF(AND(BH28=3,BI28=3),P28,0),2)</f>
        <v>0</v>
      </c>
      <c r="FS28">
        <v>0</v>
      </c>
      <c r="FX28">
        <v>100</v>
      </c>
      <c r="FY28">
        <v>64</v>
      </c>
      <c r="GA28" t="s">
        <v>3</v>
      </c>
      <c r="GD28">
        <v>0</v>
      </c>
      <c r="GF28">
        <v>-873595503</v>
      </c>
      <c r="GG28">
        <v>2</v>
      </c>
      <c r="GH28">
        <v>1</v>
      </c>
      <c r="GI28">
        <v>2</v>
      </c>
      <c r="GJ28">
        <v>0</v>
      </c>
      <c r="GK28">
        <f>ROUND(R28*(R12)/100,2)</f>
        <v>0</v>
      </c>
      <c r="GL28">
        <f t="shared" ref="GL28:GL41" si="53">ROUND(IF(AND(BH28=3,BI28=3,FS28&lt;&gt;0),P28,0),2)</f>
        <v>0</v>
      </c>
      <c r="GM28">
        <f t="shared" ref="GM28:GM41" si="54">ROUND(O28+X28+Y28+GK28,2)+GX28</f>
        <v>52038.96</v>
      </c>
      <c r="GN28">
        <f t="shared" ref="GN28:GN41" si="55">IF(OR(BI28=0,BI28=1),ROUND(O28+X28+Y28+GK28,2),0)</f>
        <v>52038.96</v>
      </c>
      <c r="GO28">
        <f t="shared" ref="GO28:GO41" si="56">IF(BI28=2,ROUND(O28+X28+Y28+GK28,2),0)</f>
        <v>0</v>
      </c>
      <c r="GP28">
        <f t="shared" ref="GP28:GP41" si="57">IF(BI28=4,ROUND(O28+X28+Y28+GK28,2)+GX28,0)</f>
        <v>0</v>
      </c>
      <c r="GR28">
        <v>0</v>
      </c>
      <c r="GS28">
        <v>3</v>
      </c>
      <c r="GT28">
        <v>0</v>
      </c>
      <c r="GU28" t="s">
        <v>3</v>
      </c>
      <c r="GV28">
        <f t="shared" ref="GV28:GV41" si="58">ROUND((GT28),6)</f>
        <v>0</v>
      </c>
      <c r="GW28">
        <v>1</v>
      </c>
      <c r="GX28">
        <f t="shared" ref="GX28:GX41" si="59">ROUND(HC28*I28,2)</f>
        <v>0</v>
      </c>
      <c r="HA28">
        <v>0</v>
      </c>
      <c r="HB28">
        <v>0</v>
      </c>
      <c r="HC28">
        <f t="shared" ref="HC28:HC41" si="60">GV28*GW28</f>
        <v>0</v>
      </c>
      <c r="HE28" t="s">
        <v>3</v>
      </c>
      <c r="HF28" t="s">
        <v>3</v>
      </c>
      <c r="HM28" t="s">
        <v>3</v>
      </c>
      <c r="HN28" t="s">
        <v>3</v>
      </c>
      <c r="HO28" t="s">
        <v>3</v>
      </c>
      <c r="HP28" t="s">
        <v>3</v>
      </c>
      <c r="HQ28" t="s">
        <v>3</v>
      </c>
      <c r="IK28">
        <v>0</v>
      </c>
    </row>
    <row r="29" spans="1:245" x14ac:dyDescent="0.2">
      <c r="A29">
        <v>17</v>
      </c>
      <c r="B29">
        <v>1</v>
      </c>
      <c r="C29">
        <f>ROW(SmtRes!A5)</f>
        <v>5</v>
      </c>
      <c r="D29">
        <f>ROW(EtalonRes!A5)</f>
        <v>5</v>
      </c>
      <c r="E29" t="s">
        <v>28</v>
      </c>
      <c r="F29" t="s">
        <v>29</v>
      </c>
      <c r="G29" t="s">
        <v>30</v>
      </c>
      <c r="H29" t="s">
        <v>31</v>
      </c>
      <c r="I29">
        <f>ROUND(85.4/100,9)</f>
        <v>0.85399999999999998</v>
      </c>
      <c r="J29">
        <v>0</v>
      </c>
      <c r="K29">
        <f>ROUND(85.4/100,9)</f>
        <v>0.85399999999999998</v>
      </c>
      <c r="O29">
        <f t="shared" si="21"/>
        <v>1311.85</v>
      </c>
      <c r="P29">
        <f t="shared" si="22"/>
        <v>0</v>
      </c>
      <c r="Q29">
        <f t="shared" si="23"/>
        <v>7.36</v>
      </c>
      <c r="R29">
        <f t="shared" si="24"/>
        <v>3.44</v>
      </c>
      <c r="S29">
        <f t="shared" si="25"/>
        <v>1304.49</v>
      </c>
      <c r="T29">
        <f t="shared" si="26"/>
        <v>0</v>
      </c>
      <c r="U29">
        <f t="shared" si="27"/>
        <v>4.0703775000000002</v>
      </c>
      <c r="V29">
        <f t="shared" si="28"/>
        <v>0</v>
      </c>
      <c r="W29">
        <f t="shared" si="29"/>
        <v>0</v>
      </c>
      <c r="X29">
        <f t="shared" si="30"/>
        <v>1082.73</v>
      </c>
      <c r="Y29">
        <f t="shared" si="31"/>
        <v>534.84</v>
      </c>
      <c r="AA29">
        <v>54436342</v>
      </c>
      <c r="AB29">
        <f t="shared" si="32"/>
        <v>52.76</v>
      </c>
      <c r="AC29">
        <f t="shared" si="33"/>
        <v>0</v>
      </c>
      <c r="AD29">
        <f t="shared" si="34"/>
        <v>0.78</v>
      </c>
      <c r="AE29">
        <f t="shared" si="35"/>
        <v>0.14000000000000001</v>
      </c>
      <c r="AF29">
        <f t="shared" si="36"/>
        <v>51.98</v>
      </c>
      <c r="AG29">
        <f t="shared" si="37"/>
        <v>0</v>
      </c>
      <c r="AH29">
        <f t="shared" si="38"/>
        <v>4.6500000000000004</v>
      </c>
      <c r="AI29">
        <f t="shared" si="39"/>
        <v>0</v>
      </c>
      <c r="AJ29">
        <f t="shared" si="40"/>
        <v>0</v>
      </c>
      <c r="AK29">
        <v>52.76</v>
      </c>
      <c r="AL29">
        <v>0</v>
      </c>
      <c r="AM29">
        <v>0.78</v>
      </c>
      <c r="AN29">
        <v>0.14000000000000001</v>
      </c>
      <c r="AO29">
        <v>51.98</v>
      </c>
      <c r="AP29">
        <v>0</v>
      </c>
      <c r="AQ29">
        <v>4.6500000000000004</v>
      </c>
      <c r="AR29">
        <v>0</v>
      </c>
      <c r="AS29">
        <v>0</v>
      </c>
      <c r="AT29">
        <v>83</v>
      </c>
      <c r="AU29">
        <v>41</v>
      </c>
      <c r="AV29">
        <v>1.0249999999999999</v>
      </c>
      <c r="AW29">
        <v>1</v>
      </c>
      <c r="AZ29">
        <v>1</v>
      </c>
      <c r="BA29">
        <v>28.67</v>
      </c>
      <c r="BB29">
        <v>10.83</v>
      </c>
      <c r="BC29">
        <v>1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1</v>
      </c>
      <c r="BJ29" t="s">
        <v>32</v>
      </c>
      <c r="BM29">
        <v>1523</v>
      </c>
      <c r="BN29">
        <v>0</v>
      </c>
      <c r="BO29" t="s">
        <v>29</v>
      </c>
      <c r="BP29">
        <v>1</v>
      </c>
      <c r="BQ29">
        <v>30</v>
      </c>
      <c r="BR29">
        <v>0</v>
      </c>
      <c r="BS29">
        <v>28.67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83</v>
      </c>
      <c r="CA29">
        <v>41</v>
      </c>
      <c r="CB29" t="s">
        <v>3</v>
      </c>
      <c r="CE29">
        <v>30</v>
      </c>
      <c r="CF29">
        <v>0</v>
      </c>
      <c r="CG29">
        <v>0</v>
      </c>
      <c r="CM29">
        <v>0</v>
      </c>
      <c r="CN29" t="s">
        <v>3</v>
      </c>
      <c r="CO29">
        <v>0</v>
      </c>
      <c r="CP29">
        <f t="shared" si="41"/>
        <v>1311.85</v>
      </c>
      <c r="CQ29">
        <f t="shared" si="42"/>
        <v>0</v>
      </c>
      <c r="CR29">
        <f t="shared" si="43"/>
        <v>8.66</v>
      </c>
      <c r="CS29">
        <f t="shared" si="44"/>
        <v>4.01</v>
      </c>
      <c r="CT29">
        <f t="shared" si="45"/>
        <v>1527.54</v>
      </c>
      <c r="CU29">
        <f t="shared" si="46"/>
        <v>0</v>
      </c>
      <c r="CV29">
        <f t="shared" si="47"/>
        <v>4.7662500000000003</v>
      </c>
      <c r="CW29">
        <f t="shared" si="48"/>
        <v>0</v>
      </c>
      <c r="CX29">
        <f t="shared" si="49"/>
        <v>0</v>
      </c>
      <c r="CY29">
        <f t="shared" si="50"/>
        <v>1082.7266999999999</v>
      </c>
      <c r="CZ29">
        <f t="shared" si="51"/>
        <v>534.84089999999992</v>
      </c>
      <c r="DC29" t="s">
        <v>3</v>
      </c>
      <c r="DD29" t="s">
        <v>3</v>
      </c>
      <c r="DE29" t="s">
        <v>3</v>
      </c>
      <c r="DF29" t="s">
        <v>3</v>
      </c>
      <c r="DG29" t="s">
        <v>3</v>
      </c>
      <c r="DH29" t="s">
        <v>3</v>
      </c>
      <c r="DI29" t="s">
        <v>3</v>
      </c>
      <c r="DJ29" t="s">
        <v>3</v>
      </c>
      <c r="DK29" t="s">
        <v>3</v>
      </c>
      <c r="DL29" t="s">
        <v>3</v>
      </c>
      <c r="DM29" t="s">
        <v>3</v>
      </c>
      <c r="DN29">
        <v>100</v>
      </c>
      <c r="DO29">
        <v>64</v>
      </c>
      <c r="DP29">
        <v>1.0249999999999999</v>
      </c>
      <c r="DQ29">
        <v>1</v>
      </c>
      <c r="DU29">
        <v>1005</v>
      </c>
      <c r="DV29" t="s">
        <v>31</v>
      </c>
      <c r="DW29" t="s">
        <v>31</v>
      </c>
      <c r="DX29">
        <v>100</v>
      </c>
      <c r="DZ29" t="s">
        <v>3</v>
      </c>
      <c r="EA29" t="s">
        <v>3</v>
      </c>
      <c r="EB29" t="s">
        <v>3</v>
      </c>
      <c r="EC29" t="s">
        <v>3</v>
      </c>
      <c r="EE29">
        <v>54009267</v>
      </c>
      <c r="EF29">
        <v>30</v>
      </c>
      <c r="EG29" t="s">
        <v>25</v>
      </c>
      <c r="EH29">
        <v>0</v>
      </c>
      <c r="EI29" t="s">
        <v>3</v>
      </c>
      <c r="EJ29">
        <v>1</v>
      </c>
      <c r="EK29">
        <v>1523</v>
      </c>
      <c r="EL29" t="s">
        <v>33</v>
      </c>
      <c r="EM29" t="s">
        <v>34</v>
      </c>
      <c r="EO29" t="s">
        <v>3</v>
      </c>
      <c r="EQ29">
        <v>0</v>
      </c>
      <c r="ER29">
        <v>52.76</v>
      </c>
      <c r="ES29">
        <v>0</v>
      </c>
      <c r="ET29">
        <v>0.78</v>
      </c>
      <c r="EU29">
        <v>0.14000000000000001</v>
      </c>
      <c r="EV29">
        <v>51.98</v>
      </c>
      <c r="EW29">
        <v>4.6500000000000004</v>
      </c>
      <c r="EX29">
        <v>0</v>
      </c>
      <c r="EY29">
        <v>0</v>
      </c>
      <c r="FQ29">
        <v>0</v>
      </c>
      <c r="FR29">
        <f t="shared" si="52"/>
        <v>0</v>
      </c>
      <c r="FS29">
        <v>0</v>
      </c>
      <c r="FX29">
        <v>100</v>
      </c>
      <c r="FY29">
        <v>64</v>
      </c>
      <c r="GA29" t="s">
        <v>3</v>
      </c>
      <c r="GD29">
        <v>0</v>
      </c>
      <c r="GF29">
        <v>-1757916944</v>
      </c>
      <c r="GG29">
        <v>2</v>
      </c>
      <c r="GH29">
        <v>1</v>
      </c>
      <c r="GI29">
        <v>2</v>
      </c>
      <c r="GJ29">
        <v>0</v>
      </c>
      <c r="GK29">
        <f>ROUND(R29*(R12)/100,2)</f>
        <v>5.5</v>
      </c>
      <c r="GL29">
        <f t="shared" si="53"/>
        <v>0</v>
      </c>
      <c r="GM29">
        <f t="shared" si="54"/>
        <v>2934.92</v>
      </c>
      <c r="GN29">
        <f t="shared" si="55"/>
        <v>2934.92</v>
      </c>
      <c r="GO29">
        <f t="shared" si="56"/>
        <v>0</v>
      </c>
      <c r="GP29">
        <f t="shared" si="57"/>
        <v>0</v>
      </c>
      <c r="GR29">
        <v>0</v>
      </c>
      <c r="GS29">
        <v>0</v>
      </c>
      <c r="GT29">
        <v>0</v>
      </c>
      <c r="GU29" t="s">
        <v>3</v>
      </c>
      <c r="GV29">
        <f t="shared" si="58"/>
        <v>0</v>
      </c>
      <c r="GW29">
        <v>1</v>
      </c>
      <c r="GX29">
        <f t="shared" si="59"/>
        <v>0</v>
      </c>
      <c r="HA29">
        <v>0</v>
      </c>
      <c r="HB29">
        <v>0</v>
      </c>
      <c r="HC29">
        <f t="shared" si="60"/>
        <v>0</v>
      </c>
      <c r="HE29" t="s">
        <v>3</v>
      </c>
      <c r="HF29" t="s">
        <v>3</v>
      </c>
      <c r="HM29" t="s">
        <v>3</v>
      </c>
      <c r="HN29" t="s">
        <v>3</v>
      </c>
      <c r="HO29" t="s">
        <v>3</v>
      </c>
      <c r="HP29" t="s">
        <v>3</v>
      </c>
      <c r="HQ29" t="s">
        <v>3</v>
      </c>
      <c r="IK29">
        <v>0</v>
      </c>
    </row>
    <row r="30" spans="1:245" x14ac:dyDescent="0.2">
      <c r="A30">
        <v>18</v>
      </c>
      <c r="B30">
        <v>1</v>
      </c>
      <c r="C30">
        <v>5</v>
      </c>
      <c r="E30" t="s">
        <v>35</v>
      </c>
      <c r="F30" t="s">
        <v>36</v>
      </c>
      <c r="G30" t="s">
        <v>37</v>
      </c>
      <c r="H30" t="s">
        <v>38</v>
      </c>
      <c r="I30">
        <f>I29*J30</f>
        <v>8.7961999999999989</v>
      </c>
      <c r="J30">
        <v>10.299999999999999</v>
      </c>
      <c r="K30">
        <v>10.3</v>
      </c>
      <c r="O30">
        <f t="shared" si="21"/>
        <v>766.75</v>
      </c>
      <c r="P30">
        <f t="shared" si="22"/>
        <v>766.75</v>
      </c>
      <c r="Q30">
        <f t="shared" si="23"/>
        <v>0</v>
      </c>
      <c r="R30">
        <f t="shared" si="24"/>
        <v>0</v>
      </c>
      <c r="S30">
        <f t="shared" si="25"/>
        <v>0</v>
      </c>
      <c r="T30">
        <f t="shared" si="26"/>
        <v>0</v>
      </c>
      <c r="U30">
        <f t="shared" si="27"/>
        <v>0</v>
      </c>
      <c r="V30">
        <f t="shared" si="28"/>
        <v>0</v>
      </c>
      <c r="W30">
        <f t="shared" si="29"/>
        <v>0</v>
      </c>
      <c r="X30">
        <f t="shared" si="30"/>
        <v>0</v>
      </c>
      <c r="Y30">
        <f t="shared" si="31"/>
        <v>0</v>
      </c>
      <c r="AA30">
        <v>54436342</v>
      </c>
      <c r="AB30">
        <f t="shared" si="32"/>
        <v>40.17</v>
      </c>
      <c r="AC30">
        <f t="shared" si="33"/>
        <v>40.17</v>
      </c>
      <c r="AD30">
        <f t="shared" si="34"/>
        <v>0</v>
      </c>
      <c r="AE30">
        <f t="shared" si="35"/>
        <v>0</v>
      </c>
      <c r="AF30">
        <f t="shared" si="36"/>
        <v>0</v>
      </c>
      <c r="AG30">
        <f t="shared" si="37"/>
        <v>0</v>
      </c>
      <c r="AH30">
        <f t="shared" si="38"/>
        <v>0</v>
      </c>
      <c r="AI30">
        <f t="shared" si="39"/>
        <v>0</v>
      </c>
      <c r="AJ30">
        <f t="shared" si="40"/>
        <v>0</v>
      </c>
      <c r="AK30">
        <v>40.17</v>
      </c>
      <c r="AL30">
        <v>40.17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1</v>
      </c>
      <c r="AW30">
        <v>1</v>
      </c>
      <c r="AZ30">
        <v>1</v>
      </c>
      <c r="BA30">
        <v>1</v>
      </c>
      <c r="BB30">
        <v>1</v>
      </c>
      <c r="BC30">
        <v>2.17</v>
      </c>
      <c r="BD30" t="s">
        <v>3</v>
      </c>
      <c r="BE30" t="s">
        <v>3</v>
      </c>
      <c r="BF30" t="s">
        <v>3</v>
      </c>
      <c r="BG30" t="s">
        <v>3</v>
      </c>
      <c r="BH30">
        <v>3</v>
      </c>
      <c r="BI30">
        <v>1</v>
      </c>
      <c r="BJ30" t="s">
        <v>39</v>
      </c>
      <c r="BM30">
        <v>1523</v>
      </c>
      <c r="BN30">
        <v>0</v>
      </c>
      <c r="BO30" t="s">
        <v>36</v>
      </c>
      <c r="BP30">
        <v>1</v>
      </c>
      <c r="BQ30">
        <v>30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0</v>
      </c>
      <c r="CA30">
        <v>0</v>
      </c>
      <c r="CB30" t="s">
        <v>3</v>
      </c>
      <c r="CE30">
        <v>30</v>
      </c>
      <c r="CF30">
        <v>0</v>
      </c>
      <c r="CG30">
        <v>0</v>
      </c>
      <c r="CM30">
        <v>0</v>
      </c>
      <c r="CN30" t="s">
        <v>3</v>
      </c>
      <c r="CO30">
        <v>0</v>
      </c>
      <c r="CP30">
        <f t="shared" si="41"/>
        <v>766.75</v>
      </c>
      <c r="CQ30">
        <f t="shared" si="42"/>
        <v>87.17</v>
      </c>
      <c r="CR30">
        <f t="shared" si="43"/>
        <v>0</v>
      </c>
      <c r="CS30">
        <f t="shared" si="44"/>
        <v>0</v>
      </c>
      <c r="CT30">
        <f t="shared" si="45"/>
        <v>0</v>
      </c>
      <c r="CU30">
        <f t="shared" si="46"/>
        <v>0</v>
      </c>
      <c r="CV30">
        <f t="shared" si="47"/>
        <v>0</v>
      </c>
      <c r="CW30">
        <f t="shared" si="48"/>
        <v>0</v>
      </c>
      <c r="CX30">
        <f t="shared" si="49"/>
        <v>0</v>
      </c>
      <c r="CY30">
        <f t="shared" si="50"/>
        <v>0</v>
      </c>
      <c r="CZ30">
        <f t="shared" si="51"/>
        <v>0</v>
      </c>
      <c r="DC30" t="s">
        <v>3</v>
      </c>
      <c r="DD30" t="s">
        <v>3</v>
      </c>
      <c r="DE30" t="s">
        <v>3</v>
      </c>
      <c r="DF30" t="s">
        <v>3</v>
      </c>
      <c r="DG30" t="s">
        <v>3</v>
      </c>
      <c r="DH30" t="s">
        <v>3</v>
      </c>
      <c r="DI30" t="s">
        <v>3</v>
      </c>
      <c r="DJ30" t="s">
        <v>3</v>
      </c>
      <c r="DK30" t="s">
        <v>3</v>
      </c>
      <c r="DL30" t="s">
        <v>3</v>
      </c>
      <c r="DM30" t="s">
        <v>3</v>
      </c>
      <c r="DN30">
        <v>100</v>
      </c>
      <c r="DO30">
        <v>64</v>
      </c>
      <c r="DP30">
        <v>1.0249999999999999</v>
      </c>
      <c r="DQ30">
        <v>1</v>
      </c>
      <c r="DU30">
        <v>1002</v>
      </c>
      <c r="DV30" t="s">
        <v>38</v>
      </c>
      <c r="DW30" t="s">
        <v>38</v>
      </c>
      <c r="DX30">
        <v>1</v>
      </c>
      <c r="DZ30" t="s">
        <v>3</v>
      </c>
      <c r="EA30" t="s">
        <v>3</v>
      </c>
      <c r="EB30" t="s">
        <v>3</v>
      </c>
      <c r="EC30" t="s">
        <v>3</v>
      </c>
      <c r="EE30">
        <v>54009267</v>
      </c>
      <c r="EF30">
        <v>30</v>
      </c>
      <c r="EG30" t="s">
        <v>25</v>
      </c>
      <c r="EH30">
        <v>0</v>
      </c>
      <c r="EI30" t="s">
        <v>3</v>
      </c>
      <c r="EJ30">
        <v>1</v>
      </c>
      <c r="EK30">
        <v>1523</v>
      </c>
      <c r="EL30" t="s">
        <v>33</v>
      </c>
      <c r="EM30" t="s">
        <v>34</v>
      </c>
      <c r="EO30" t="s">
        <v>3</v>
      </c>
      <c r="EQ30">
        <v>0</v>
      </c>
      <c r="ER30">
        <v>40.17</v>
      </c>
      <c r="ES30">
        <v>40.17</v>
      </c>
      <c r="ET30">
        <v>0</v>
      </c>
      <c r="EU30">
        <v>0</v>
      </c>
      <c r="EV30">
        <v>0</v>
      </c>
      <c r="EW30">
        <v>0</v>
      </c>
      <c r="EX30">
        <v>0</v>
      </c>
      <c r="FQ30">
        <v>0</v>
      </c>
      <c r="FR30">
        <f t="shared" si="52"/>
        <v>0</v>
      </c>
      <c r="FS30">
        <v>0</v>
      </c>
      <c r="FX30">
        <v>100</v>
      </c>
      <c r="FY30">
        <v>64</v>
      </c>
      <c r="GA30" t="s">
        <v>3</v>
      </c>
      <c r="GD30">
        <v>0</v>
      </c>
      <c r="GF30">
        <v>-1353905028</v>
      </c>
      <c r="GG30">
        <v>2</v>
      </c>
      <c r="GH30">
        <v>1</v>
      </c>
      <c r="GI30">
        <v>2</v>
      </c>
      <c r="GJ30">
        <v>0</v>
      </c>
      <c r="GK30">
        <f>ROUND(R30*(R12)/100,2)</f>
        <v>0</v>
      </c>
      <c r="GL30">
        <f t="shared" si="53"/>
        <v>0</v>
      </c>
      <c r="GM30">
        <f t="shared" si="54"/>
        <v>766.75</v>
      </c>
      <c r="GN30">
        <f t="shared" si="55"/>
        <v>766.75</v>
      </c>
      <c r="GO30">
        <f t="shared" si="56"/>
        <v>0</v>
      </c>
      <c r="GP30">
        <f t="shared" si="57"/>
        <v>0</v>
      </c>
      <c r="GR30">
        <v>0</v>
      </c>
      <c r="GS30">
        <v>0</v>
      </c>
      <c r="GT30">
        <v>0</v>
      </c>
      <c r="GU30" t="s">
        <v>3</v>
      </c>
      <c r="GV30">
        <f t="shared" si="58"/>
        <v>0</v>
      </c>
      <c r="GW30">
        <v>1</v>
      </c>
      <c r="GX30">
        <f t="shared" si="59"/>
        <v>0</v>
      </c>
      <c r="HA30">
        <v>0</v>
      </c>
      <c r="HB30">
        <v>0</v>
      </c>
      <c r="HC30">
        <f t="shared" si="60"/>
        <v>0</v>
      </c>
      <c r="HE30" t="s">
        <v>3</v>
      </c>
      <c r="HF30" t="s">
        <v>3</v>
      </c>
      <c r="HM30" t="s">
        <v>3</v>
      </c>
      <c r="HN30" t="s">
        <v>3</v>
      </c>
      <c r="HO30" t="s">
        <v>3</v>
      </c>
      <c r="HP30" t="s">
        <v>3</v>
      </c>
      <c r="HQ30" t="s">
        <v>3</v>
      </c>
      <c r="IK30">
        <v>0</v>
      </c>
    </row>
    <row r="31" spans="1:245" x14ac:dyDescent="0.2">
      <c r="A31">
        <v>17</v>
      </c>
      <c r="B31">
        <v>1</v>
      </c>
      <c r="C31">
        <f>ROW(SmtRes!A14)</f>
        <v>14</v>
      </c>
      <c r="D31">
        <f>ROW(EtalonRes!A14)</f>
        <v>14</v>
      </c>
      <c r="E31" t="s">
        <v>40</v>
      </c>
      <c r="F31" t="s">
        <v>41</v>
      </c>
      <c r="G31" t="s">
        <v>42</v>
      </c>
      <c r="H31" t="s">
        <v>43</v>
      </c>
      <c r="I31">
        <f>ROUND(16/100,9)</f>
        <v>0.16</v>
      </c>
      <c r="J31">
        <v>0</v>
      </c>
      <c r="K31">
        <f>ROUND(16/100,9)</f>
        <v>0.16</v>
      </c>
      <c r="O31">
        <f t="shared" si="21"/>
        <v>1832.55</v>
      </c>
      <c r="P31">
        <f t="shared" si="22"/>
        <v>221.34</v>
      </c>
      <c r="Q31">
        <f t="shared" si="23"/>
        <v>9.1300000000000008</v>
      </c>
      <c r="R31">
        <f t="shared" si="24"/>
        <v>4.87</v>
      </c>
      <c r="S31">
        <f t="shared" si="25"/>
        <v>1602.08</v>
      </c>
      <c r="T31">
        <f t="shared" si="26"/>
        <v>0</v>
      </c>
      <c r="U31">
        <f t="shared" si="27"/>
        <v>4.9363999999999999</v>
      </c>
      <c r="V31">
        <f t="shared" si="28"/>
        <v>0</v>
      </c>
      <c r="W31">
        <f t="shared" si="29"/>
        <v>0</v>
      </c>
      <c r="X31">
        <f t="shared" si="30"/>
        <v>1329.73</v>
      </c>
      <c r="Y31">
        <f t="shared" si="31"/>
        <v>656.85</v>
      </c>
      <c r="AA31">
        <v>54436342</v>
      </c>
      <c r="AB31">
        <f t="shared" si="32"/>
        <v>557.71</v>
      </c>
      <c r="AC31">
        <f t="shared" si="33"/>
        <v>212.51</v>
      </c>
      <c r="AD31">
        <f t="shared" si="34"/>
        <v>4.47</v>
      </c>
      <c r="AE31">
        <f t="shared" si="35"/>
        <v>1.06</v>
      </c>
      <c r="AF31">
        <f t="shared" si="36"/>
        <v>340.73</v>
      </c>
      <c r="AG31">
        <f t="shared" si="37"/>
        <v>0</v>
      </c>
      <c r="AH31">
        <f t="shared" si="38"/>
        <v>30.1</v>
      </c>
      <c r="AI31">
        <f t="shared" si="39"/>
        <v>0</v>
      </c>
      <c r="AJ31">
        <f t="shared" si="40"/>
        <v>0</v>
      </c>
      <c r="AK31">
        <v>557.71</v>
      </c>
      <c r="AL31">
        <v>212.51</v>
      </c>
      <c r="AM31">
        <v>4.47</v>
      </c>
      <c r="AN31">
        <v>1.06</v>
      </c>
      <c r="AO31">
        <v>340.73</v>
      </c>
      <c r="AP31">
        <v>0</v>
      </c>
      <c r="AQ31">
        <v>30.1</v>
      </c>
      <c r="AR31">
        <v>0</v>
      </c>
      <c r="AS31">
        <v>0</v>
      </c>
      <c r="AT31">
        <v>83</v>
      </c>
      <c r="AU31">
        <v>41</v>
      </c>
      <c r="AV31">
        <v>1.0249999999999999</v>
      </c>
      <c r="AW31">
        <v>1</v>
      </c>
      <c r="AZ31">
        <v>1</v>
      </c>
      <c r="BA31">
        <v>28.67</v>
      </c>
      <c r="BB31">
        <v>12.51</v>
      </c>
      <c r="BC31">
        <v>6.51</v>
      </c>
      <c r="BD31" t="s">
        <v>3</v>
      </c>
      <c r="BE31" t="s">
        <v>3</v>
      </c>
      <c r="BF31" t="s">
        <v>3</v>
      </c>
      <c r="BG31" t="s">
        <v>3</v>
      </c>
      <c r="BH31">
        <v>0</v>
      </c>
      <c r="BI31">
        <v>1</v>
      </c>
      <c r="BJ31" t="s">
        <v>44</v>
      </c>
      <c r="BM31">
        <v>478</v>
      </c>
      <c r="BN31">
        <v>0</v>
      </c>
      <c r="BO31" t="s">
        <v>41</v>
      </c>
      <c r="BP31">
        <v>1</v>
      </c>
      <c r="BQ31">
        <v>60</v>
      </c>
      <c r="BR31">
        <v>0</v>
      </c>
      <c r="BS31">
        <v>28.67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83</v>
      </c>
      <c r="CA31">
        <v>41</v>
      </c>
      <c r="CB31" t="s">
        <v>3</v>
      </c>
      <c r="CE31">
        <v>30</v>
      </c>
      <c r="CF31">
        <v>0</v>
      </c>
      <c r="CG31">
        <v>0</v>
      </c>
      <c r="CM31">
        <v>0</v>
      </c>
      <c r="CN31" t="s">
        <v>3</v>
      </c>
      <c r="CO31">
        <v>0</v>
      </c>
      <c r="CP31">
        <f t="shared" si="41"/>
        <v>1832.55</v>
      </c>
      <c r="CQ31">
        <f t="shared" si="42"/>
        <v>1383.44</v>
      </c>
      <c r="CR31">
        <f t="shared" si="43"/>
        <v>57.3</v>
      </c>
      <c r="CS31">
        <f t="shared" si="44"/>
        <v>31.25</v>
      </c>
      <c r="CT31">
        <f t="shared" si="45"/>
        <v>10013</v>
      </c>
      <c r="CU31">
        <f t="shared" si="46"/>
        <v>0</v>
      </c>
      <c r="CV31">
        <f t="shared" si="47"/>
        <v>30.852499999999999</v>
      </c>
      <c r="CW31">
        <f t="shared" si="48"/>
        <v>0</v>
      </c>
      <c r="CX31">
        <f t="shared" si="49"/>
        <v>0</v>
      </c>
      <c r="CY31">
        <f t="shared" si="50"/>
        <v>1329.7263999999998</v>
      </c>
      <c r="CZ31">
        <f t="shared" si="51"/>
        <v>656.85279999999989</v>
      </c>
      <c r="DC31" t="s">
        <v>3</v>
      </c>
      <c r="DD31" t="s">
        <v>3</v>
      </c>
      <c r="DE31" t="s">
        <v>3</v>
      </c>
      <c r="DF31" t="s">
        <v>3</v>
      </c>
      <c r="DG31" t="s">
        <v>3</v>
      </c>
      <c r="DH31" t="s">
        <v>3</v>
      </c>
      <c r="DI31" t="s">
        <v>3</v>
      </c>
      <c r="DJ31" t="s">
        <v>3</v>
      </c>
      <c r="DK31" t="s">
        <v>3</v>
      </c>
      <c r="DL31" t="s">
        <v>3</v>
      </c>
      <c r="DM31" t="s">
        <v>3</v>
      </c>
      <c r="DN31">
        <v>100</v>
      </c>
      <c r="DO31">
        <v>64</v>
      </c>
      <c r="DP31">
        <v>1.0249999999999999</v>
      </c>
      <c r="DQ31">
        <v>1</v>
      </c>
      <c r="DU31">
        <v>1005</v>
      </c>
      <c r="DV31" t="s">
        <v>43</v>
      </c>
      <c r="DW31" t="s">
        <v>43</v>
      </c>
      <c r="DX31">
        <v>100</v>
      </c>
      <c r="DZ31" t="s">
        <v>3</v>
      </c>
      <c r="EA31" t="s">
        <v>3</v>
      </c>
      <c r="EB31" t="s">
        <v>3</v>
      </c>
      <c r="EC31" t="s">
        <v>3</v>
      </c>
      <c r="EE31">
        <v>54008222</v>
      </c>
      <c r="EF31">
        <v>60</v>
      </c>
      <c r="EG31" t="s">
        <v>45</v>
      </c>
      <c r="EH31">
        <v>0</v>
      </c>
      <c r="EI31" t="s">
        <v>3</v>
      </c>
      <c r="EJ31">
        <v>1</v>
      </c>
      <c r="EK31">
        <v>478</v>
      </c>
      <c r="EL31" t="s">
        <v>46</v>
      </c>
      <c r="EM31" t="s">
        <v>47</v>
      </c>
      <c r="EO31" t="s">
        <v>3</v>
      </c>
      <c r="EQ31">
        <v>0</v>
      </c>
      <c r="ER31">
        <v>557.71</v>
      </c>
      <c r="ES31">
        <v>212.51</v>
      </c>
      <c r="ET31">
        <v>4.47</v>
      </c>
      <c r="EU31">
        <v>1.06</v>
      </c>
      <c r="EV31">
        <v>340.73</v>
      </c>
      <c r="EW31">
        <v>30.1</v>
      </c>
      <c r="EX31">
        <v>0</v>
      </c>
      <c r="EY31">
        <v>0</v>
      </c>
      <c r="FQ31">
        <v>0</v>
      </c>
      <c r="FR31">
        <f t="shared" si="52"/>
        <v>0</v>
      </c>
      <c r="FS31">
        <v>0</v>
      </c>
      <c r="FX31">
        <v>100</v>
      </c>
      <c r="FY31">
        <v>64</v>
      </c>
      <c r="GA31" t="s">
        <v>3</v>
      </c>
      <c r="GD31">
        <v>0</v>
      </c>
      <c r="GF31">
        <v>1483734493</v>
      </c>
      <c r="GG31">
        <v>2</v>
      </c>
      <c r="GH31">
        <v>1</v>
      </c>
      <c r="GI31">
        <v>2</v>
      </c>
      <c r="GJ31">
        <v>0</v>
      </c>
      <c r="GK31">
        <f>ROUND(R31*(R12)/100,2)</f>
        <v>7.79</v>
      </c>
      <c r="GL31">
        <f t="shared" si="53"/>
        <v>0</v>
      </c>
      <c r="GM31">
        <f t="shared" si="54"/>
        <v>3826.92</v>
      </c>
      <c r="GN31">
        <f t="shared" si="55"/>
        <v>3826.92</v>
      </c>
      <c r="GO31">
        <f t="shared" si="56"/>
        <v>0</v>
      </c>
      <c r="GP31">
        <f t="shared" si="57"/>
        <v>0</v>
      </c>
      <c r="GR31">
        <v>0</v>
      </c>
      <c r="GS31">
        <v>0</v>
      </c>
      <c r="GT31">
        <v>0</v>
      </c>
      <c r="GU31" t="s">
        <v>3</v>
      </c>
      <c r="GV31">
        <f t="shared" si="58"/>
        <v>0</v>
      </c>
      <c r="GW31">
        <v>1</v>
      </c>
      <c r="GX31">
        <f t="shared" si="59"/>
        <v>0</v>
      </c>
      <c r="HA31">
        <v>0</v>
      </c>
      <c r="HB31">
        <v>0</v>
      </c>
      <c r="HC31">
        <f t="shared" si="60"/>
        <v>0</v>
      </c>
      <c r="HE31" t="s">
        <v>3</v>
      </c>
      <c r="HF31" t="s">
        <v>3</v>
      </c>
      <c r="HM31" t="s">
        <v>3</v>
      </c>
      <c r="HN31" t="s">
        <v>3</v>
      </c>
      <c r="HO31" t="s">
        <v>3</v>
      </c>
      <c r="HP31" t="s">
        <v>3</v>
      </c>
      <c r="HQ31" t="s">
        <v>3</v>
      </c>
      <c r="IK31">
        <v>0</v>
      </c>
    </row>
    <row r="32" spans="1:245" x14ac:dyDescent="0.2">
      <c r="A32">
        <v>18</v>
      </c>
      <c r="B32">
        <v>1</v>
      </c>
      <c r="C32">
        <v>10</v>
      </c>
      <c r="E32" t="s">
        <v>48</v>
      </c>
      <c r="F32" t="s">
        <v>49</v>
      </c>
      <c r="G32" t="s">
        <v>50</v>
      </c>
      <c r="H32" t="s">
        <v>51</v>
      </c>
      <c r="I32">
        <f>I31*J32</f>
        <v>1.088E-3</v>
      </c>
      <c r="J32">
        <v>6.7999999999999996E-3</v>
      </c>
      <c r="K32">
        <v>6.7999999999999996E-3</v>
      </c>
      <c r="O32">
        <f t="shared" si="21"/>
        <v>17.739999999999998</v>
      </c>
      <c r="P32">
        <f t="shared" si="22"/>
        <v>17.739999999999998</v>
      </c>
      <c r="Q32">
        <f t="shared" si="23"/>
        <v>0</v>
      </c>
      <c r="R32">
        <f t="shared" si="24"/>
        <v>0</v>
      </c>
      <c r="S32">
        <f t="shared" si="25"/>
        <v>0</v>
      </c>
      <c r="T32">
        <f t="shared" si="26"/>
        <v>0</v>
      </c>
      <c r="U32">
        <f t="shared" si="27"/>
        <v>0</v>
      </c>
      <c r="V32">
        <f t="shared" si="28"/>
        <v>0</v>
      </c>
      <c r="W32">
        <f t="shared" si="29"/>
        <v>0</v>
      </c>
      <c r="X32">
        <f t="shared" si="30"/>
        <v>0</v>
      </c>
      <c r="Y32">
        <f t="shared" si="31"/>
        <v>0</v>
      </c>
      <c r="AA32">
        <v>54436342</v>
      </c>
      <c r="AB32">
        <f t="shared" si="32"/>
        <v>3015.62</v>
      </c>
      <c r="AC32">
        <f t="shared" si="33"/>
        <v>3015.62</v>
      </c>
      <c r="AD32">
        <f t="shared" si="34"/>
        <v>0</v>
      </c>
      <c r="AE32">
        <f t="shared" si="35"/>
        <v>0</v>
      </c>
      <c r="AF32">
        <f t="shared" si="36"/>
        <v>0</v>
      </c>
      <c r="AG32">
        <f t="shared" si="37"/>
        <v>0</v>
      </c>
      <c r="AH32">
        <f t="shared" si="38"/>
        <v>0</v>
      </c>
      <c r="AI32">
        <f t="shared" si="39"/>
        <v>0</v>
      </c>
      <c r="AJ32">
        <f t="shared" si="40"/>
        <v>0</v>
      </c>
      <c r="AK32">
        <v>3015.62</v>
      </c>
      <c r="AL32">
        <v>3015.62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5.41</v>
      </c>
      <c r="BD32" t="s">
        <v>3</v>
      </c>
      <c r="BE32" t="s">
        <v>3</v>
      </c>
      <c r="BF32" t="s">
        <v>3</v>
      </c>
      <c r="BG32" t="s">
        <v>3</v>
      </c>
      <c r="BH32">
        <v>3</v>
      </c>
      <c r="BI32">
        <v>1</v>
      </c>
      <c r="BJ32" t="s">
        <v>52</v>
      </c>
      <c r="BM32">
        <v>478</v>
      </c>
      <c r="BN32">
        <v>0</v>
      </c>
      <c r="BO32" t="s">
        <v>49</v>
      </c>
      <c r="BP32">
        <v>1</v>
      </c>
      <c r="BQ32">
        <v>60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0</v>
      </c>
      <c r="CA32">
        <v>0</v>
      </c>
      <c r="CB32" t="s">
        <v>3</v>
      </c>
      <c r="CE32">
        <v>30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si="41"/>
        <v>17.739999999999998</v>
      </c>
      <c r="CQ32">
        <f t="shared" si="42"/>
        <v>16314.5</v>
      </c>
      <c r="CR32">
        <f t="shared" si="43"/>
        <v>0</v>
      </c>
      <c r="CS32">
        <f t="shared" si="44"/>
        <v>0</v>
      </c>
      <c r="CT32">
        <f t="shared" si="45"/>
        <v>0</v>
      </c>
      <c r="CU32">
        <f t="shared" si="46"/>
        <v>0</v>
      </c>
      <c r="CV32">
        <f t="shared" si="47"/>
        <v>0</v>
      </c>
      <c r="CW32">
        <f t="shared" si="48"/>
        <v>0</v>
      </c>
      <c r="CX32">
        <f t="shared" si="49"/>
        <v>0</v>
      </c>
      <c r="CY32">
        <f t="shared" si="50"/>
        <v>0</v>
      </c>
      <c r="CZ32">
        <f t="shared" si="51"/>
        <v>0</v>
      </c>
      <c r="DC32" t="s">
        <v>3</v>
      </c>
      <c r="DD32" t="s">
        <v>3</v>
      </c>
      <c r="DE32" t="s">
        <v>3</v>
      </c>
      <c r="DF32" t="s">
        <v>3</v>
      </c>
      <c r="DG32" t="s">
        <v>3</v>
      </c>
      <c r="DH32" t="s">
        <v>3</v>
      </c>
      <c r="DI32" t="s">
        <v>3</v>
      </c>
      <c r="DJ32" t="s">
        <v>3</v>
      </c>
      <c r="DK32" t="s">
        <v>3</v>
      </c>
      <c r="DL32" t="s">
        <v>3</v>
      </c>
      <c r="DM32" t="s">
        <v>3</v>
      </c>
      <c r="DN32">
        <v>100</v>
      </c>
      <c r="DO32">
        <v>64</v>
      </c>
      <c r="DP32">
        <v>1.0249999999999999</v>
      </c>
      <c r="DQ32">
        <v>1</v>
      </c>
      <c r="DU32">
        <v>1009</v>
      </c>
      <c r="DV32" t="s">
        <v>51</v>
      </c>
      <c r="DW32" t="s">
        <v>51</v>
      </c>
      <c r="DX32">
        <v>1000</v>
      </c>
      <c r="DZ32" t="s">
        <v>3</v>
      </c>
      <c r="EA32" t="s">
        <v>3</v>
      </c>
      <c r="EB32" t="s">
        <v>3</v>
      </c>
      <c r="EC32" t="s">
        <v>3</v>
      </c>
      <c r="EE32">
        <v>54008222</v>
      </c>
      <c r="EF32">
        <v>60</v>
      </c>
      <c r="EG32" t="s">
        <v>45</v>
      </c>
      <c r="EH32">
        <v>0</v>
      </c>
      <c r="EI32" t="s">
        <v>3</v>
      </c>
      <c r="EJ32">
        <v>1</v>
      </c>
      <c r="EK32">
        <v>478</v>
      </c>
      <c r="EL32" t="s">
        <v>46</v>
      </c>
      <c r="EM32" t="s">
        <v>47</v>
      </c>
      <c r="EO32" t="s">
        <v>3</v>
      </c>
      <c r="EQ32">
        <v>0</v>
      </c>
      <c r="ER32">
        <v>3015.62</v>
      </c>
      <c r="ES32">
        <v>3015.62</v>
      </c>
      <c r="ET32">
        <v>0</v>
      </c>
      <c r="EU32">
        <v>0</v>
      </c>
      <c r="EV32">
        <v>0</v>
      </c>
      <c r="EW32">
        <v>0</v>
      </c>
      <c r="EX32">
        <v>0</v>
      </c>
      <c r="FQ32">
        <v>0</v>
      </c>
      <c r="FR32">
        <f t="shared" si="52"/>
        <v>0</v>
      </c>
      <c r="FS32">
        <v>0</v>
      </c>
      <c r="FX32">
        <v>100</v>
      </c>
      <c r="FY32">
        <v>64</v>
      </c>
      <c r="GA32" t="s">
        <v>3</v>
      </c>
      <c r="GD32">
        <v>0</v>
      </c>
      <c r="GF32">
        <v>-369778411</v>
      </c>
      <c r="GG32">
        <v>2</v>
      </c>
      <c r="GH32">
        <v>1</v>
      </c>
      <c r="GI32">
        <v>2</v>
      </c>
      <c r="GJ32">
        <v>0</v>
      </c>
      <c r="GK32">
        <f>ROUND(R32*(R12)/100,2)</f>
        <v>0</v>
      </c>
      <c r="GL32">
        <f t="shared" si="53"/>
        <v>0</v>
      </c>
      <c r="GM32">
        <f t="shared" si="54"/>
        <v>17.739999999999998</v>
      </c>
      <c r="GN32">
        <f t="shared" si="55"/>
        <v>17.739999999999998</v>
      </c>
      <c r="GO32">
        <f t="shared" si="56"/>
        <v>0</v>
      </c>
      <c r="GP32">
        <f t="shared" si="57"/>
        <v>0</v>
      </c>
      <c r="GR32">
        <v>0</v>
      </c>
      <c r="GS32">
        <v>0</v>
      </c>
      <c r="GT32">
        <v>0</v>
      </c>
      <c r="GU32" t="s">
        <v>3</v>
      </c>
      <c r="GV32">
        <f t="shared" si="58"/>
        <v>0</v>
      </c>
      <c r="GW32">
        <v>1</v>
      </c>
      <c r="GX32">
        <f t="shared" si="59"/>
        <v>0</v>
      </c>
      <c r="HA32">
        <v>0</v>
      </c>
      <c r="HB32">
        <v>0</v>
      </c>
      <c r="HC32">
        <f t="shared" si="60"/>
        <v>0</v>
      </c>
      <c r="HE32" t="s">
        <v>3</v>
      </c>
      <c r="HF32" t="s">
        <v>3</v>
      </c>
      <c r="HM32" t="s">
        <v>3</v>
      </c>
      <c r="HN32" t="s">
        <v>3</v>
      </c>
      <c r="HO32" t="s">
        <v>3</v>
      </c>
      <c r="HP32" t="s">
        <v>3</v>
      </c>
      <c r="HQ32" t="s">
        <v>3</v>
      </c>
      <c r="IK32">
        <v>0</v>
      </c>
    </row>
    <row r="33" spans="1:245" x14ac:dyDescent="0.2">
      <c r="A33">
        <v>18</v>
      </c>
      <c r="B33">
        <v>1</v>
      </c>
      <c r="C33">
        <v>12</v>
      </c>
      <c r="E33" t="s">
        <v>53</v>
      </c>
      <c r="F33" t="s">
        <v>54</v>
      </c>
      <c r="G33" t="s">
        <v>55</v>
      </c>
      <c r="H33" t="s">
        <v>51</v>
      </c>
      <c r="I33">
        <f>I31*J33</f>
        <v>1.072E-2</v>
      </c>
      <c r="J33">
        <v>6.7000000000000004E-2</v>
      </c>
      <c r="K33">
        <v>6.7000000000000004E-2</v>
      </c>
      <c r="O33">
        <f t="shared" si="21"/>
        <v>1030.1300000000001</v>
      </c>
      <c r="P33">
        <f t="shared" si="22"/>
        <v>1030.1300000000001</v>
      </c>
      <c r="Q33">
        <f t="shared" si="23"/>
        <v>0</v>
      </c>
      <c r="R33">
        <f t="shared" si="24"/>
        <v>0</v>
      </c>
      <c r="S33">
        <f t="shared" si="25"/>
        <v>0</v>
      </c>
      <c r="T33">
        <f t="shared" si="26"/>
        <v>0</v>
      </c>
      <c r="U33">
        <f t="shared" si="27"/>
        <v>0</v>
      </c>
      <c r="V33">
        <f t="shared" si="28"/>
        <v>0</v>
      </c>
      <c r="W33">
        <f t="shared" si="29"/>
        <v>0</v>
      </c>
      <c r="X33">
        <f t="shared" si="30"/>
        <v>0</v>
      </c>
      <c r="Y33">
        <f t="shared" si="31"/>
        <v>0</v>
      </c>
      <c r="AA33">
        <v>54436342</v>
      </c>
      <c r="AB33">
        <f t="shared" si="32"/>
        <v>17729.79</v>
      </c>
      <c r="AC33">
        <f t="shared" si="33"/>
        <v>17729.79</v>
      </c>
      <c r="AD33">
        <f t="shared" si="34"/>
        <v>0</v>
      </c>
      <c r="AE33">
        <f t="shared" si="35"/>
        <v>0</v>
      </c>
      <c r="AF33">
        <f t="shared" si="36"/>
        <v>0</v>
      </c>
      <c r="AG33">
        <f t="shared" si="37"/>
        <v>0</v>
      </c>
      <c r="AH33">
        <f t="shared" si="38"/>
        <v>0</v>
      </c>
      <c r="AI33">
        <f t="shared" si="39"/>
        <v>0</v>
      </c>
      <c r="AJ33">
        <f t="shared" si="40"/>
        <v>0</v>
      </c>
      <c r="AK33">
        <v>17729.79</v>
      </c>
      <c r="AL33">
        <v>17729.79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5.42</v>
      </c>
      <c r="BD33" t="s">
        <v>3</v>
      </c>
      <c r="BE33" t="s">
        <v>3</v>
      </c>
      <c r="BF33" t="s">
        <v>3</v>
      </c>
      <c r="BG33" t="s">
        <v>3</v>
      </c>
      <c r="BH33">
        <v>3</v>
      </c>
      <c r="BI33">
        <v>1</v>
      </c>
      <c r="BJ33" t="s">
        <v>56</v>
      </c>
      <c r="BM33">
        <v>478</v>
      </c>
      <c r="BN33">
        <v>0</v>
      </c>
      <c r="BO33" t="s">
        <v>54</v>
      </c>
      <c r="BP33">
        <v>1</v>
      </c>
      <c r="BQ33">
        <v>60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0</v>
      </c>
      <c r="CA33">
        <v>0</v>
      </c>
      <c r="CB33" t="s">
        <v>3</v>
      </c>
      <c r="CE33">
        <v>30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41"/>
        <v>1030.1300000000001</v>
      </c>
      <c r="CQ33">
        <f t="shared" si="42"/>
        <v>96095.46</v>
      </c>
      <c r="CR33">
        <f t="shared" si="43"/>
        <v>0</v>
      </c>
      <c r="CS33">
        <f t="shared" si="44"/>
        <v>0</v>
      </c>
      <c r="CT33">
        <f t="shared" si="45"/>
        <v>0</v>
      </c>
      <c r="CU33">
        <f t="shared" si="46"/>
        <v>0</v>
      </c>
      <c r="CV33">
        <f t="shared" si="47"/>
        <v>0</v>
      </c>
      <c r="CW33">
        <f t="shared" si="48"/>
        <v>0</v>
      </c>
      <c r="CX33">
        <f t="shared" si="49"/>
        <v>0</v>
      </c>
      <c r="CY33">
        <f t="shared" si="50"/>
        <v>0</v>
      </c>
      <c r="CZ33">
        <f t="shared" si="51"/>
        <v>0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100</v>
      </c>
      <c r="DO33">
        <v>64</v>
      </c>
      <c r="DP33">
        <v>1.0249999999999999</v>
      </c>
      <c r="DQ33">
        <v>1</v>
      </c>
      <c r="DU33">
        <v>1009</v>
      </c>
      <c r="DV33" t="s">
        <v>51</v>
      </c>
      <c r="DW33" t="s">
        <v>51</v>
      </c>
      <c r="DX33">
        <v>1000</v>
      </c>
      <c r="DZ33" t="s">
        <v>3</v>
      </c>
      <c r="EA33" t="s">
        <v>3</v>
      </c>
      <c r="EB33" t="s">
        <v>3</v>
      </c>
      <c r="EC33" t="s">
        <v>3</v>
      </c>
      <c r="EE33">
        <v>54008222</v>
      </c>
      <c r="EF33">
        <v>60</v>
      </c>
      <c r="EG33" t="s">
        <v>45</v>
      </c>
      <c r="EH33">
        <v>0</v>
      </c>
      <c r="EI33" t="s">
        <v>3</v>
      </c>
      <c r="EJ33">
        <v>1</v>
      </c>
      <c r="EK33">
        <v>478</v>
      </c>
      <c r="EL33" t="s">
        <v>46</v>
      </c>
      <c r="EM33" t="s">
        <v>47</v>
      </c>
      <c r="EO33" t="s">
        <v>3</v>
      </c>
      <c r="EQ33">
        <v>0</v>
      </c>
      <c r="ER33">
        <v>17729.79</v>
      </c>
      <c r="ES33">
        <v>17729.79</v>
      </c>
      <c r="ET33">
        <v>0</v>
      </c>
      <c r="EU33">
        <v>0</v>
      </c>
      <c r="EV33">
        <v>0</v>
      </c>
      <c r="EW33">
        <v>0</v>
      </c>
      <c r="EX33">
        <v>0</v>
      </c>
      <c r="FQ33">
        <v>0</v>
      </c>
      <c r="FR33">
        <f t="shared" si="52"/>
        <v>0</v>
      </c>
      <c r="FS33">
        <v>0</v>
      </c>
      <c r="FX33">
        <v>100</v>
      </c>
      <c r="FY33">
        <v>64</v>
      </c>
      <c r="GA33" t="s">
        <v>3</v>
      </c>
      <c r="GD33">
        <v>0</v>
      </c>
      <c r="GF33">
        <v>161549683</v>
      </c>
      <c r="GG33">
        <v>2</v>
      </c>
      <c r="GH33">
        <v>1</v>
      </c>
      <c r="GI33">
        <v>2</v>
      </c>
      <c r="GJ33">
        <v>0</v>
      </c>
      <c r="GK33">
        <f>ROUND(R33*(R12)/100,2)</f>
        <v>0</v>
      </c>
      <c r="GL33">
        <f t="shared" si="53"/>
        <v>0</v>
      </c>
      <c r="GM33">
        <f t="shared" si="54"/>
        <v>1030.1300000000001</v>
      </c>
      <c r="GN33">
        <f t="shared" si="55"/>
        <v>1030.1300000000001</v>
      </c>
      <c r="GO33">
        <f t="shared" si="56"/>
        <v>0</v>
      </c>
      <c r="GP33">
        <f t="shared" si="57"/>
        <v>0</v>
      </c>
      <c r="GR33">
        <v>0</v>
      </c>
      <c r="GS33">
        <v>0</v>
      </c>
      <c r="GT33">
        <v>0</v>
      </c>
      <c r="GU33" t="s">
        <v>3</v>
      </c>
      <c r="GV33">
        <f t="shared" si="58"/>
        <v>0</v>
      </c>
      <c r="GW33">
        <v>1</v>
      </c>
      <c r="GX33">
        <f t="shared" si="59"/>
        <v>0</v>
      </c>
      <c r="HA33">
        <v>0</v>
      </c>
      <c r="HB33">
        <v>0</v>
      </c>
      <c r="HC33">
        <f t="shared" si="60"/>
        <v>0</v>
      </c>
      <c r="HE33" t="s">
        <v>3</v>
      </c>
      <c r="HF33" t="s">
        <v>3</v>
      </c>
      <c r="HM33" t="s">
        <v>3</v>
      </c>
      <c r="HN33" t="s">
        <v>3</v>
      </c>
      <c r="HO33" t="s">
        <v>3</v>
      </c>
      <c r="HP33" t="s">
        <v>3</v>
      </c>
      <c r="HQ33" t="s">
        <v>3</v>
      </c>
      <c r="IK33">
        <v>0</v>
      </c>
    </row>
    <row r="34" spans="1:245" x14ac:dyDescent="0.2">
      <c r="A34">
        <v>17</v>
      </c>
      <c r="B34">
        <v>1</v>
      </c>
      <c r="C34">
        <f>ROW(SmtRes!A23)</f>
        <v>23</v>
      </c>
      <c r="D34">
        <f>ROW(EtalonRes!A23)</f>
        <v>23</v>
      </c>
      <c r="E34" t="s">
        <v>57</v>
      </c>
      <c r="F34" t="s">
        <v>58</v>
      </c>
      <c r="G34" t="s">
        <v>59</v>
      </c>
      <c r="H34" t="s">
        <v>43</v>
      </c>
      <c r="I34">
        <f>ROUND(69.4/100,9)</f>
        <v>0.69399999999999995</v>
      </c>
      <c r="J34">
        <v>0</v>
      </c>
      <c r="K34">
        <f>ROUND(69.4/100,9)</f>
        <v>0.69399999999999995</v>
      </c>
      <c r="O34">
        <f t="shared" si="21"/>
        <v>7413.22</v>
      </c>
      <c r="P34">
        <f t="shared" si="22"/>
        <v>1394.02</v>
      </c>
      <c r="Q34">
        <f t="shared" si="23"/>
        <v>39.78</v>
      </c>
      <c r="R34">
        <f t="shared" si="24"/>
        <v>21.5</v>
      </c>
      <c r="S34">
        <f t="shared" si="25"/>
        <v>5979.42</v>
      </c>
      <c r="T34">
        <f t="shared" si="26"/>
        <v>0</v>
      </c>
      <c r="U34">
        <f t="shared" si="27"/>
        <v>18.423964999999995</v>
      </c>
      <c r="V34">
        <f t="shared" si="28"/>
        <v>0</v>
      </c>
      <c r="W34">
        <f t="shared" si="29"/>
        <v>0</v>
      </c>
      <c r="X34">
        <f t="shared" si="30"/>
        <v>4962.92</v>
      </c>
      <c r="Y34">
        <f t="shared" si="31"/>
        <v>2451.56</v>
      </c>
      <c r="AA34">
        <v>54436342</v>
      </c>
      <c r="AB34">
        <f t="shared" si="32"/>
        <v>458.61</v>
      </c>
      <c r="AC34">
        <f t="shared" si="33"/>
        <v>160.94999999999999</v>
      </c>
      <c r="AD34">
        <f t="shared" si="34"/>
        <v>4.47</v>
      </c>
      <c r="AE34">
        <f t="shared" si="35"/>
        <v>1.06</v>
      </c>
      <c r="AF34">
        <f t="shared" si="36"/>
        <v>293.19</v>
      </c>
      <c r="AG34">
        <f t="shared" si="37"/>
        <v>0</v>
      </c>
      <c r="AH34">
        <f t="shared" si="38"/>
        <v>25.9</v>
      </c>
      <c r="AI34">
        <f t="shared" si="39"/>
        <v>0</v>
      </c>
      <c r="AJ34">
        <f t="shared" si="40"/>
        <v>0</v>
      </c>
      <c r="AK34">
        <v>458.61</v>
      </c>
      <c r="AL34">
        <v>160.94999999999999</v>
      </c>
      <c r="AM34">
        <v>4.47</v>
      </c>
      <c r="AN34">
        <v>1.06</v>
      </c>
      <c r="AO34">
        <v>293.19</v>
      </c>
      <c r="AP34">
        <v>0</v>
      </c>
      <c r="AQ34">
        <v>25.9</v>
      </c>
      <c r="AR34">
        <v>0</v>
      </c>
      <c r="AS34">
        <v>0</v>
      </c>
      <c r="AT34">
        <v>83</v>
      </c>
      <c r="AU34">
        <v>41</v>
      </c>
      <c r="AV34">
        <v>1.0249999999999999</v>
      </c>
      <c r="AW34">
        <v>1</v>
      </c>
      <c r="AZ34">
        <v>1</v>
      </c>
      <c r="BA34">
        <v>28.67</v>
      </c>
      <c r="BB34">
        <v>12.51</v>
      </c>
      <c r="BC34">
        <v>12.48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1</v>
      </c>
      <c r="BJ34" t="s">
        <v>60</v>
      </c>
      <c r="BM34">
        <v>478</v>
      </c>
      <c r="BN34">
        <v>0</v>
      </c>
      <c r="BO34" t="s">
        <v>58</v>
      </c>
      <c r="BP34">
        <v>1</v>
      </c>
      <c r="BQ34">
        <v>60</v>
      </c>
      <c r="BR34">
        <v>0</v>
      </c>
      <c r="BS34">
        <v>28.67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83</v>
      </c>
      <c r="CA34">
        <v>41</v>
      </c>
      <c r="CB34" t="s">
        <v>3</v>
      </c>
      <c r="CE34">
        <v>30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41"/>
        <v>7413.22</v>
      </c>
      <c r="CQ34">
        <f t="shared" si="42"/>
        <v>2008.66</v>
      </c>
      <c r="CR34">
        <f t="shared" si="43"/>
        <v>57.3</v>
      </c>
      <c r="CS34">
        <f t="shared" si="44"/>
        <v>31.25</v>
      </c>
      <c r="CT34">
        <f t="shared" si="45"/>
        <v>8615.91</v>
      </c>
      <c r="CU34">
        <f t="shared" si="46"/>
        <v>0</v>
      </c>
      <c r="CV34">
        <f t="shared" si="47"/>
        <v>26.547499999999996</v>
      </c>
      <c r="CW34">
        <f t="shared" si="48"/>
        <v>0</v>
      </c>
      <c r="CX34">
        <f t="shared" si="49"/>
        <v>0</v>
      </c>
      <c r="CY34">
        <f t="shared" si="50"/>
        <v>4962.9186</v>
      </c>
      <c r="CZ34">
        <f t="shared" si="51"/>
        <v>2451.5621999999998</v>
      </c>
      <c r="DC34" t="s">
        <v>3</v>
      </c>
      <c r="DD34" t="s">
        <v>3</v>
      </c>
      <c r="DE34" t="s">
        <v>3</v>
      </c>
      <c r="DF34" t="s">
        <v>3</v>
      </c>
      <c r="DG34" t="s">
        <v>3</v>
      </c>
      <c r="DH34" t="s">
        <v>3</v>
      </c>
      <c r="DI34" t="s">
        <v>3</v>
      </c>
      <c r="DJ34" t="s">
        <v>3</v>
      </c>
      <c r="DK34" t="s">
        <v>3</v>
      </c>
      <c r="DL34" t="s">
        <v>3</v>
      </c>
      <c r="DM34" t="s">
        <v>3</v>
      </c>
      <c r="DN34">
        <v>100</v>
      </c>
      <c r="DO34">
        <v>64</v>
      </c>
      <c r="DP34">
        <v>1.0249999999999999</v>
      </c>
      <c r="DQ34">
        <v>1</v>
      </c>
      <c r="DU34">
        <v>1005</v>
      </c>
      <c r="DV34" t="s">
        <v>43</v>
      </c>
      <c r="DW34" t="s">
        <v>43</v>
      </c>
      <c r="DX34">
        <v>100</v>
      </c>
      <c r="DZ34" t="s">
        <v>3</v>
      </c>
      <c r="EA34" t="s">
        <v>3</v>
      </c>
      <c r="EB34" t="s">
        <v>3</v>
      </c>
      <c r="EC34" t="s">
        <v>3</v>
      </c>
      <c r="EE34">
        <v>54008222</v>
      </c>
      <c r="EF34">
        <v>60</v>
      </c>
      <c r="EG34" t="s">
        <v>45</v>
      </c>
      <c r="EH34">
        <v>0</v>
      </c>
      <c r="EI34" t="s">
        <v>3</v>
      </c>
      <c r="EJ34">
        <v>1</v>
      </c>
      <c r="EK34">
        <v>478</v>
      </c>
      <c r="EL34" t="s">
        <v>46</v>
      </c>
      <c r="EM34" t="s">
        <v>47</v>
      </c>
      <c r="EO34" t="s">
        <v>3</v>
      </c>
      <c r="EQ34">
        <v>0</v>
      </c>
      <c r="ER34">
        <v>458.61</v>
      </c>
      <c r="ES34">
        <v>160.94999999999999</v>
      </c>
      <c r="ET34">
        <v>4.47</v>
      </c>
      <c r="EU34">
        <v>1.06</v>
      </c>
      <c r="EV34">
        <v>293.19</v>
      </c>
      <c r="EW34">
        <v>25.9</v>
      </c>
      <c r="EX34">
        <v>0</v>
      </c>
      <c r="EY34">
        <v>0</v>
      </c>
      <c r="FQ34">
        <v>0</v>
      </c>
      <c r="FR34">
        <f t="shared" si="52"/>
        <v>0</v>
      </c>
      <c r="FS34">
        <v>0</v>
      </c>
      <c r="FX34">
        <v>100</v>
      </c>
      <c r="FY34">
        <v>64</v>
      </c>
      <c r="GA34" t="s">
        <v>3</v>
      </c>
      <c r="GD34">
        <v>0</v>
      </c>
      <c r="GF34">
        <v>-1986480336</v>
      </c>
      <c r="GG34">
        <v>2</v>
      </c>
      <c r="GH34">
        <v>1</v>
      </c>
      <c r="GI34">
        <v>2</v>
      </c>
      <c r="GJ34">
        <v>0</v>
      </c>
      <c r="GK34">
        <f>ROUND(R34*(R12)/100,2)</f>
        <v>34.4</v>
      </c>
      <c r="GL34">
        <f t="shared" si="53"/>
        <v>0</v>
      </c>
      <c r="GM34">
        <f t="shared" si="54"/>
        <v>14862.1</v>
      </c>
      <c r="GN34">
        <f t="shared" si="55"/>
        <v>14862.1</v>
      </c>
      <c r="GO34">
        <f t="shared" si="56"/>
        <v>0</v>
      </c>
      <c r="GP34">
        <f t="shared" si="57"/>
        <v>0</v>
      </c>
      <c r="GR34">
        <v>0</v>
      </c>
      <c r="GS34">
        <v>0</v>
      </c>
      <c r="GT34">
        <v>0</v>
      </c>
      <c r="GU34" t="s">
        <v>3</v>
      </c>
      <c r="GV34">
        <f t="shared" si="58"/>
        <v>0</v>
      </c>
      <c r="GW34">
        <v>1</v>
      </c>
      <c r="GX34">
        <f t="shared" si="59"/>
        <v>0</v>
      </c>
      <c r="HA34">
        <v>0</v>
      </c>
      <c r="HB34">
        <v>0</v>
      </c>
      <c r="HC34">
        <f t="shared" si="60"/>
        <v>0</v>
      </c>
      <c r="HE34" t="s">
        <v>3</v>
      </c>
      <c r="HF34" t="s">
        <v>3</v>
      </c>
      <c r="HM34" t="s">
        <v>3</v>
      </c>
      <c r="HN34" t="s">
        <v>3</v>
      </c>
      <c r="HO34" t="s">
        <v>3</v>
      </c>
      <c r="HP34" t="s">
        <v>3</v>
      </c>
      <c r="HQ34" t="s">
        <v>3</v>
      </c>
      <c r="IK34">
        <v>0</v>
      </c>
    </row>
    <row r="35" spans="1:245" x14ac:dyDescent="0.2">
      <c r="A35">
        <v>18</v>
      </c>
      <c r="B35">
        <v>1</v>
      </c>
      <c r="C35">
        <v>19</v>
      </c>
      <c r="E35" t="s">
        <v>61</v>
      </c>
      <c r="F35" t="s">
        <v>49</v>
      </c>
      <c r="G35" t="s">
        <v>50</v>
      </c>
      <c r="H35" t="s">
        <v>51</v>
      </c>
      <c r="I35">
        <f>I34*J35</f>
        <v>4.9969999999999988E-3</v>
      </c>
      <c r="J35">
        <v>7.2002881844380395E-3</v>
      </c>
      <c r="K35">
        <v>7.1999999999999998E-3</v>
      </c>
      <c r="O35">
        <f t="shared" si="21"/>
        <v>81.53</v>
      </c>
      <c r="P35">
        <f t="shared" si="22"/>
        <v>81.53</v>
      </c>
      <c r="Q35">
        <f t="shared" si="23"/>
        <v>0</v>
      </c>
      <c r="R35">
        <f t="shared" si="24"/>
        <v>0</v>
      </c>
      <c r="S35">
        <f t="shared" si="25"/>
        <v>0</v>
      </c>
      <c r="T35">
        <f t="shared" si="26"/>
        <v>0</v>
      </c>
      <c r="U35">
        <f t="shared" si="27"/>
        <v>0</v>
      </c>
      <c r="V35">
        <f t="shared" si="28"/>
        <v>0</v>
      </c>
      <c r="W35">
        <f t="shared" si="29"/>
        <v>0</v>
      </c>
      <c r="X35">
        <f t="shared" si="30"/>
        <v>0</v>
      </c>
      <c r="Y35">
        <f t="shared" si="31"/>
        <v>0</v>
      </c>
      <c r="AA35">
        <v>54436342</v>
      </c>
      <c r="AB35">
        <f t="shared" si="32"/>
        <v>3015.62</v>
      </c>
      <c r="AC35">
        <f t="shared" si="33"/>
        <v>3015.62</v>
      </c>
      <c r="AD35">
        <f t="shared" si="34"/>
        <v>0</v>
      </c>
      <c r="AE35">
        <f t="shared" si="35"/>
        <v>0</v>
      </c>
      <c r="AF35">
        <f t="shared" si="36"/>
        <v>0</v>
      </c>
      <c r="AG35">
        <f t="shared" si="37"/>
        <v>0</v>
      </c>
      <c r="AH35">
        <f t="shared" si="38"/>
        <v>0</v>
      </c>
      <c r="AI35">
        <f t="shared" si="39"/>
        <v>0</v>
      </c>
      <c r="AJ35">
        <f t="shared" si="40"/>
        <v>0</v>
      </c>
      <c r="AK35">
        <v>3015.62</v>
      </c>
      <c r="AL35">
        <v>3015.62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5.41</v>
      </c>
      <c r="BD35" t="s">
        <v>3</v>
      </c>
      <c r="BE35" t="s">
        <v>3</v>
      </c>
      <c r="BF35" t="s">
        <v>3</v>
      </c>
      <c r="BG35" t="s">
        <v>3</v>
      </c>
      <c r="BH35">
        <v>3</v>
      </c>
      <c r="BI35">
        <v>1</v>
      </c>
      <c r="BJ35" t="s">
        <v>52</v>
      </c>
      <c r="BM35">
        <v>478</v>
      </c>
      <c r="BN35">
        <v>0</v>
      </c>
      <c r="BO35" t="s">
        <v>49</v>
      </c>
      <c r="BP35">
        <v>1</v>
      </c>
      <c r="BQ35">
        <v>60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0</v>
      </c>
      <c r="CA35">
        <v>0</v>
      </c>
      <c r="CB35" t="s">
        <v>3</v>
      </c>
      <c r="CE35">
        <v>30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 t="shared" si="41"/>
        <v>81.53</v>
      </c>
      <c r="CQ35">
        <f t="shared" si="42"/>
        <v>16314.5</v>
      </c>
      <c r="CR35">
        <f t="shared" si="43"/>
        <v>0</v>
      </c>
      <c r="CS35">
        <f t="shared" si="44"/>
        <v>0</v>
      </c>
      <c r="CT35">
        <f t="shared" si="45"/>
        <v>0</v>
      </c>
      <c r="CU35">
        <f t="shared" si="46"/>
        <v>0</v>
      </c>
      <c r="CV35">
        <f t="shared" si="47"/>
        <v>0</v>
      </c>
      <c r="CW35">
        <f t="shared" si="48"/>
        <v>0</v>
      </c>
      <c r="CX35">
        <f t="shared" si="49"/>
        <v>0</v>
      </c>
      <c r="CY35">
        <f t="shared" si="50"/>
        <v>0</v>
      </c>
      <c r="CZ35">
        <f t="shared" si="51"/>
        <v>0</v>
      </c>
      <c r="DC35" t="s">
        <v>3</v>
      </c>
      <c r="DD35" t="s">
        <v>3</v>
      </c>
      <c r="DE35" t="s">
        <v>3</v>
      </c>
      <c r="DF35" t="s">
        <v>3</v>
      </c>
      <c r="DG35" t="s">
        <v>3</v>
      </c>
      <c r="DH35" t="s">
        <v>3</v>
      </c>
      <c r="DI35" t="s">
        <v>3</v>
      </c>
      <c r="DJ35" t="s">
        <v>3</v>
      </c>
      <c r="DK35" t="s">
        <v>3</v>
      </c>
      <c r="DL35" t="s">
        <v>3</v>
      </c>
      <c r="DM35" t="s">
        <v>3</v>
      </c>
      <c r="DN35">
        <v>100</v>
      </c>
      <c r="DO35">
        <v>64</v>
      </c>
      <c r="DP35">
        <v>1.0249999999999999</v>
      </c>
      <c r="DQ35">
        <v>1</v>
      </c>
      <c r="DU35">
        <v>1009</v>
      </c>
      <c r="DV35" t="s">
        <v>51</v>
      </c>
      <c r="DW35" t="s">
        <v>51</v>
      </c>
      <c r="DX35">
        <v>1000</v>
      </c>
      <c r="DZ35" t="s">
        <v>3</v>
      </c>
      <c r="EA35" t="s">
        <v>3</v>
      </c>
      <c r="EB35" t="s">
        <v>3</v>
      </c>
      <c r="EC35" t="s">
        <v>3</v>
      </c>
      <c r="EE35">
        <v>54008222</v>
      </c>
      <c r="EF35">
        <v>60</v>
      </c>
      <c r="EG35" t="s">
        <v>45</v>
      </c>
      <c r="EH35">
        <v>0</v>
      </c>
      <c r="EI35" t="s">
        <v>3</v>
      </c>
      <c r="EJ35">
        <v>1</v>
      </c>
      <c r="EK35">
        <v>478</v>
      </c>
      <c r="EL35" t="s">
        <v>46</v>
      </c>
      <c r="EM35" t="s">
        <v>47</v>
      </c>
      <c r="EO35" t="s">
        <v>3</v>
      </c>
      <c r="EQ35">
        <v>0</v>
      </c>
      <c r="ER35">
        <v>3015.62</v>
      </c>
      <c r="ES35">
        <v>3015.62</v>
      </c>
      <c r="ET35">
        <v>0</v>
      </c>
      <c r="EU35">
        <v>0</v>
      </c>
      <c r="EV35">
        <v>0</v>
      </c>
      <c r="EW35">
        <v>0</v>
      </c>
      <c r="EX35">
        <v>0</v>
      </c>
      <c r="FQ35">
        <v>0</v>
      </c>
      <c r="FR35">
        <f t="shared" si="52"/>
        <v>0</v>
      </c>
      <c r="FS35">
        <v>0</v>
      </c>
      <c r="FX35">
        <v>100</v>
      </c>
      <c r="FY35">
        <v>64</v>
      </c>
      <c r="GA35" t="s">
        <v>3</v>
      </c>
      <c r="GD35">
        <v>0</v>
      </c>
      <c r="GF35">
        <v>-369778411</v>
      </c>
      <c r="GG35">
        <v>2</v>
      </c>
      <c r="GH35">
        <v>1</v>
      </c>
      <c r="GI35">
        <v>2</v>
      </c>
      <c r="GJ35">
        <v>0</v>
      </c>
      <c r="GK35">
        <f>ROUND(R35*(R12)/100,2)</f>
        <v>0</v>
      </c>
      <c r="GL35">
        <f t="shared" si="53"/>
        <v>0</v>
      </c>
      <c r="GM35">
        <f t="shared" si="54"/>
        <v>81.53</v>
      </c>
      <c r="GN35">
        <f t="shared" si="55"/>
        <v>81.53</v>
      </c>
      <c r="GO35">
        <f t="shared" si="56"/>
        <v>0</v>
      </c>
      <c r="GP35">
        <f t="shared" si="57"/>
        <v>0</v>
      </c>
      <c r="GR35">
        <v>0</v>
      </c>
      <c r="GS35">
        <v>0</v>
      </c>
      <c r="GT35">
        <v>0</v>
      </c>
      <c r="GU35" t="s">
        <v>3</v>
      </c>
      <c r="GV35">
        <f t="shared" si="58"/>
        <v>0</v>
      </c>
      <c r="GW35">
        <v>1</v>
      </c>
      <c r="GX35">
        <f t="shared" si="59"/>
        <v>0</v>
      </c>
      <c r="HA35">
        <v>0</v>
      </c>
      <c r="HB35">
        <v>0</v>
      </c>
      <c r="HC35">
        <f t="shared" si="60"/>
        <v>0</v>
      </c>
      <c r="HE35" t="s">
        <v>3</v>
      </c>
      <c r="HF35" t="s">
        <v>3</v>
      </c>
      <c r="HM35" t="s">
        <v>3</v>
      </c>
      <c r="HN35" t="s">
        <v>3</v>
      </c>
      <c r="HO35" t="s">
        <v>3</v>
      </c>
      <c r="HP35" t="s">
        <v>3</v>
      </c>
      <c r="HQ35" t="s">
        <v>3</v>
      </c>
      <c r="IK35">
        <v>0</v>
      </c>
    </row>
    <row r="36" spans="1:245" x14ac:dyDescent="0.2">
      <c r="A36">
        <v>18</v>
      </c>
      <c r="B36">
        <v>1</v>
      </c>
      <c r="C36">
        <v>21</v>
      </c>
      <c r="E36" t="s">
        <v>62</v>
      </c>
      <c r="F36" t="s">
        <v>54</v>
      </c>
      <c r="G36" t="s">
        <v>55</v>
      </c>
      <c r="H36" t="s">
        <v>51</v>
      </c>
      <c r="I36">
        <f>I34*J36</f>
        <v>4.9273999999999991E-2</v>
      </c>
      <c r="J36">
        <v>7.0999999999999994E-2</v>
      </c>
      <c r="K36">
        <v>7.0999999999999994E-2</v>
      </c>
      <c r="O36">
        <f t="shared" si="21"/>
        <v>4735.0200000000004</v>
      </c>
      <c r="P36">
        <f t="shared" si="22"/>
        <v>4735.0200000000004</v>
      </c>
      <c r="Q36">
        <f t="shared" si="23"/>
        <v>0</v>
      </c>
      <c r="R36">
        <f t="shared" si="24"/>
        <v>0</v>
      </c>
      <c r="S36">
        <f t="shared" si="25"/>
        <v>0</v>
      </c>
      <c r="T36">
        <f t="shared" si="26"/>
        <v>0</v>
      </c>
      <c r="U36">
        <f t="shared" si="27"/>
        <v>0</v>
      </c>
      <c r="V36">
        <f t="shared" si="28"/>
        <v>0</v>
      </c>
      <c r="W36">
        <f t="shared" si="29"/>
        <v>0</v>
      </c>
      <c r="X36">
        <f t="shared" si="30"/>
        <v>0</v>
      </c>
      <c r="Y36">
        <f t="shared" si="31"/>
        <v>0</v>
      </c>
      <c r="AA36">
        <v>54436342</v>
      </c>
      <c r="AB36">
        <f t="shared" si="32"/>
        <v>17729.79</v>
      </c>
      <c r="AC36">
        <f t="shared" si="33"/>
        <v>17729.79</v>
      </c>
      <c r="AD36">
        <f t="shared" si="34"/>
        <v>0</v>
      </c>
      <c r="AE36">
        <f t="shared" si="35"/>
        <v>0</v>
      </c>
      <c r="AF36">
        <f t="shared" si="36"/>
        <v>0</v>
      </c>
      <c r="AG36">
        <f t="shared" si="37"/>
        <v>0</v>
      </c>
      <c r="AH36">
        <f t="shared" si="38"/>
        <v>0</v>
      </c>
      <c r="AI36">
        <f t="shared" si="39"/>
        <v>0</v>
      </c>
      <c r="AJ36">
        <f t="shared" si="40"/>
        <v>0</v>
      </c>
      <c r="AK36">
        <v>17729.79</v>
      </c>
      <c r="AL36">
        <v>17729.79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5.42</v>
      </c>
      <c r="BD36" t="s">
        <v>3</v>
      </c>
      <c r="BE36" t="s">
        <v>3</v>
      </c>
      <c r="BF36" t="s">
        <v>3</v>
      </c>
      <c r="BG36" t="s">
        <v>3</v>
      </c>
      <c r="BH36">
        <v>3</v>
      </c>
      <c r="BI36">
        <v>1</v>
      </c>
      <c r="BJ36" t="s">
        <v>56</v>
      </c>
      <c r="BM36">
        <v>478</v>
      </c>
      <c r="BN36">
        <v>0</v>
      </c>
      <c r="BO36" t="s">
        <v>54</v>
      </c>
      <c r="BP36">
        <v>1</v>
      </c>
      <c r="BQ36">
        <v>60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0</v>
      </c>
      <c r="CA36">
        <v>0</v>
      </c>
      <c r="CB36" t="s">
        <v>3</v>
      </c>
      <c r="CE36">
        <v>30</v>
      </c>
      <c r="CF36">
        <v>0</v>
      </c>
      <c r="CG36">
        <v>0</v>
      </c>
      <c r="CM36">
        <v>0</v>
      </c>
      <c r="CN36" t="s">
        <v>3</v>
      </c>
      <c r="CO36">
        <v>0</v>
      </c>
      <c r="CP36">
        <f t="shared" si="41"/>
        <v>4735.0200000000004</v>
      </c>
      <c r="CQ36">
        <f t="shared" si="42"/>
        <v>96095.46</v>
      </c>
      <c r="CR36">
        <f t="shared" si="43"/>
        <v>0</v>
      </c>
      <c r="CS36">
        <f t="shared" si="44"/>
        <v>0</v>
      </c>
      <c r="CT36">
        <f t="shared" si="45"/>
        <v>0</v>
      </c>
      <c r="CU36">
        <f t="shared" si="46"/>
        <v>0</v>
      </c>
      <c r="CV36">
        <f t="shared" si="47"/>
        <v>0</v>
      </c>
      <c r="CW36">
        <f t="shared" si="48"/>
        <v>0</v>
      </c>
      <c r="CX36">
        <f t="shared" si="49"/>
        <v>0</v>
      </c>
      <c r="CY36">
        <f t="shared" si="50"/>
        <v>0</v>
      </c>
      <c r="CZ36">
        <f t="shared" si="51"/>
        <v>0</v>
      </c>
      <c r="DC36" t="s">
        <v>3</v>
      </c>
      <c r="DD36" t="s">
        <v>3</v>
      </c>
      <c r="DE36" t="s">
        <v>3</v>
      </c>
      <c r="DF36" t="s">
        <v>3</v>
      </c>
      <c r="DG36" t="s">
        <v>3</v>
      </c>
      <c r="DH36" t="s">
        <v>3</v>
      </c>
      <c r="DI36" t="s">
        <v>3</v>
      </c>
      <c r="DJ36" t="s">
        <v>3</v>
      </c>
      <c r="DK36" t="s">
        <v>3</v>
      </c>
      <c r="DL36" t="s">
        <v>3</v>
      </c>
      <c r="DM36" t="s">
        <v>3</v>
      </c>
      <c r="DN36">
        <v>100</v>
      </c>
      <c r="DO36">
        <v>64</v>
      </c>
      <c r="DP36">
        <v>1.0249999999999999</v>
      </c>
      <c r="DQ36">
        <v>1</v>
      </c>
      <c r="DU36">
        <v>1009</v>
      </c>
      <c r="DV36" t="s">
        <v>51</v>
      </c>
      <c r="DW36" t="s">
        <v>51</v>
      </c>
      <c r="DX36">
        <v>1000</v>
      </c>
      <c r="DZ36" t="s">
        <v>3</v>
      </c>
      <c r="EA36" t="s">
        <v>3</v>
      </c>
      <c r="EB36" t="s">
        <v>3</v>
      </c>
      <c r="EC36" t="s">
        <v>3</v>
      </c>
      <c r="EE36">
        <v>54008222</v>
      </c>
      <c r="EF36">
        <v>60</v>
      </c>
      <c r="EG36" t="s">
        <v>45</v>
      </c>
      <c r="EH36">
        <v>0</v>
      </c>
      <c r="EI36" t="s">
        <v>3</v>
      </c>
      <c r="EJ36">
        <v>1</v>
      </c>
      <c r="EK36">
        <v>478</v>
      </c>
      <c r="EL36" t="s">
        <v>46</v>
      </c>
      <c r="EM36" t="s">
        <v>47</v>
      </c>
      <c r="EO36" t="s">
        <v>3</v>
      </c>
      <c r="EQ36">
        <v>0</v>
      </c>
      <c r="ER36">
        <v>17729.79</v>
      </c>
      <c r="ES36">
        <v>17729.79</v>
      </c>
      <c r="ET36">
        <v>0</v>
      </c>
      <c r="EU36">
        <v>0</v>
      </c>
      <c r="EV36">
        <v>0</v>
      </c>
      <c r="EW36">
        <v>0</v>
      </c>
      <c r="EX36">
        <v>0</v>
      </c>
      <c r="FQ36">
        <v>0</v>
      </c>
      <c r="FR36">
        <f t="shared" si="52"/>
        <v>0</v>
      </c>
      <c r="FS36">
        <v>0</v>
      </c>
      <c r="FX36">
        <v>100</v>
      </c>
      <c r="FY36">
        <v>64</v>
      </c>
      <c r="GA36" t="s">
        <v>3</v>
      </c>
      <c r="GD36">
        <v>0</v>
      </c>
      <c r="GF36">
        <v>161549683</v>
      </c>
      <c r="GG36">
        <v>2</v>
      </c>
      <c r="GH36">
        <v>1</v>
      </c>
      <c r="GI36">
        <v>2</v>
      </c>
      <c r="GJ36">
        <v>0</v>
      </c>
      <c r="GK36">
        <f>ROUND(R36*(R12)/100,2)</f>
        <v>0</v>
      </c>
      <c r="GL36">
        <f t="shared" si="53"/>
        <v>0</v>
      </c>
      <c r="GM36">
        <f t="shared" si="54"/>
        <v>4735.0200000000004</v>
      </c>
      <c r="GN36">
        <f t="shared" si="55"/>
        <v>4735.0200000000004</v>
      </c>
      <c r="GO36">
        <f t="shared" si="56"/>
        <v>0</v>
      </c>
      <c r="GP36">
        <f t="shared" si="57"/>
        <v>0</v>
      </c>
      <c r="GR36">
        <v>0</v>
      </c>
      <c r="GS36">
        <v>0</v>
      </c>
      <c r="GT36">
        <v>0</v>
      </c>
      <c r="GU36" t="s">
        <v>3</v>
      </c>
      <c r="GV36">
        <f t="shared" si="58"/>
        <v>0</v>
      </c>
      <c r="GW36">
        <v>1</v>
      </c>
      <c r="GX36">
        <f t="shared" si="59"/>
        <v>0</v>
      </c>
      <c r="HA36">
        <v>0</v>
      </c>
      <c r="HB36">
        <v>0</v>
      </c>
      <c r="HC36">
        <f t="shared" si="60"/>
        <v>0</v>
      </c>
      <c r="HE36" t="s">
        <v>3</v>
      </c>
      <c r="HF36" t="s">
        <v>3</v>
      </c>
      <c r="HM36" t="s">
        <v>3</v>
      </c>
      <c r="HN36" t="s">
        <v>3</v>
      </c>
      <c r="HO36" t="s">
        <v>3</v>
      </c>
      <c r="HP36" t="s">
        <v>3</v>
      </c>
      <c r="HQ36" t="s">
        <v>3</v>
      </c>
      <c r="IK36">
        <v>0</v>
      </c>
    </row>
    <row r="37" spans="1:245" x14ac:dyDescent="0.2">
      <c r="A37">
        <v>17</v>
      </c>
      <c r="B37">
        <v>1</v>
      </c>
      <c r="C37">
        <f>ROW(SmtRes!A29)</f>
        <v>29</v>
      </c>
      <c r="D37">
        <f>ROW(EtalonRes!A29)</f>
        <v>29</v>
      </c>
      <c r="E37" t="s">
        <v>63</v>
      </c>
      <c r="F37" t="s">
        <v>64</v>
      </c>
      <c r="G37" t="s">
        <v>65</v>
      </c>
      <c r="H37" t="s">
        <v>31</v>
      </c>
      <c r="I37">
        <f>ROUND(16/100,9)</f>
        <v>0.16</v>
      </c>
      <c r="J37">
        <v>0</v>
      </c>
      <c r="K37">
        <f>ROUND(16/100,9)</f>
        <v>0.16</v>
      </c>
      <c r="O37">
        <f t="shared" si="21"/>
        <v>1768.83</v>
      </c>
      <c r="P37">
        <f t="shared" si="22"/>
        <v>225.52</v>
      </c>
      <c r="Q37">
        <f t="shared" si="23"/>
        <v>0</v>
      </c>
      <c r="R37">
        <f t="shared" si="24"/>
        <v>0</v>
      </c>
      <c r="S37">
        <f t="shared" si="25"/>
        <v>1543.31</v>
      </c>
      <c r="T37">
        <f t="shared" si="26"/>
        <v>0</v>
      </c>
      <c r="U37">
        <f t="shared" si="27"/>
        <v>5.1167999999999996</v>
      </c>
      <c r="V37">
        <f t="shared" si="28"/>
        <v>0</v>
      </c>
      <c r="W37">
        <f t="shared" si="29"/>
        <v>0</v>
      </c>
      <c r="X37">
        <f t="shared" si="30"/>
        <v>1280.95</v>
      </c>
      <c r="Y37">
        <f t="shared" si="31"/>
        <v>632.76</v>
      </c>
      <c r="AA37">
        <v>54436342</v>
      </c>
      <c r="AB37">
        <f t="shared" si="32"/>
        <v>925.46</v>
      </c>
      <c r="AC37">
        <f t="shared" si="33"/>
        <v>597.23</v>
      </c>
      <c r="AD37">
        <f t="shared" si="34"/>
        <v>0.01</v>
      </c>
      <c r="AE37">
        <f t="shared" si="35"/>
        <v>0.01</v>
      </c>
      <c r="AF37">
        <f t="shared" si="36"/>
        <v>328.22</v>
      </c>
      <c r="AG37">
        <f t="shared" si="37"/>
        <v>0</v>
      </c>
      <c r="AH37">
        <f t="shared" si="38"/>
        <v>31.2</v>
      </c>
      <c r="AI37">
        <f t="shared" si="39"/>
        <v>0</v>
      </c>
      <c r="AJ37">
        <f t="shared" si="40"/>
        <v>0</v>
      </c>
      <c r="AK37">
        <v>925.46</v>
      </c>
      <c r="AL37">
        <v>597.23</v>
      </c>
      <c r="AM37">
        <v>0.01</v>
      </c>
      <c r="AN37">
        <v>0.01</v>
      </c>
      <c r="AO37">
        <v>328.22</v>
      </c>
      <c r="AP37">
        <v>0</v>
      </c>
      <c r="AQ37">
        <v>31.2</v>
      </c>
      <c r="AR37">
        <v>0</v>
      </c>
      <c r="AS37">
        <v>0</v>
      </c>
      <c r="AT37">
        <v>83</v>
      </c>
      <c r="AU37">
        <v>41</v>
      </c>
      <c r="AV37">
        <v>1.0249999999999999</v>
      </c>
      <c r="AW37">
        <v>1</v>
      </c>
      <c r="AZ37">
        <v>1</v>
      </c>
      <c r="BA37">
        <v>28.67</v>
      </c>
      <c r="BB37">
        <v>29</v>
      </c>
      <c r="BC37">
        <v>2.36</v>
      </c>
      <c r="BD37" t="s">
        <v>3</v>
      </c>
      <c r="BE37" t="s">
        <v>3</v>
      </c>
      <c r="BF37" t="s">
        <v>3</v>
      </c>
      <c r="BG37" t="s">
        <v>3</v>
      </c>
      <c r="BH37">
        <v>0</v>
      </c>
      <c r="BI37">
        <v>1</v>
      </c>
      <c r="BJ37" t="s">
        <v>66</v>
      </c>
      <c r="BM37">
        <v>466</v>
      </c>
      <c r="BN37">
        <v>0</v>
      </c>
      <c r="BO37" t="s">
        <v>64</v>
      </c>
      <c r="BP37">
        <v>1</v>
      </c>
      <c r="BQ37">
        <v>60</v>
      </c>
      <c r="BR37">
        <v>0</v>
      </c>
      <c r="BS37">
        <v>28.67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83</v>
      </c>
      <c r="CA37">
        <v>41</v>
      </c>
      <c r="CB37" t="s">
        <v>3</v>
      </c>
      <c r="CE37">
        <v>30</v>
      </c>
      <c r="CF37">
        <v>0</v>
      </c>
      <c r="CG37">
        <v>0</v>
      </c>
      <c r="CM37">
        <v>0</v>
      </c>
      <c r="CN37" t="s">
        <v>3</v>
      </c>
      <c r="CO37">
        <v>0</v>
      </c>
      <c r="CP37">
        <f t="shared" si="41"/>
        <v>1768.83</v>
      </c>
      <c r="CQ37">
        <f t="shared" si="42"/>
        <v>1409.46</v>
      </c>
      <c r="CR37">
        <f t="shared" si="43"/>
        <v>0.28999999999999998</v>
      </c>
      <c r="CS37">
        <f t="shared" si="44"/>
        <v>0.28999999999999998</v>
      </c>
      <c r="CT37">
        <f t="shared" si="45"/>
        <v>9645.4500000000007</v>
      </c>
      <c r="CU37">
        <f t="shared" si="46"/>
        <v>0</v>
      </c>
      <c r="CV37">
        <f t="shared" si="47"/>
        <v>31.979999999999997</v>
      </c>
      <c r="CW37">
        <f t="shared" si="48"/>
        <v>0</v>
      </c>
      <c r="CX37">
        <f t="shared" si="49"/>
        <v>0</v>
      </c>
      <c r="CY37">
        <f t="shared" si="50"/>
        <v>1280.9472999999998</v>
      </c>
      <c r="CZ37">
        <f t="shared" si="51"/>
        <v>632.75709999999992</v>
      </c>
      <c r="DC37" t="s">
        <v>3</v>
      </c>
      <c r="DD37" t="s">
        <v>3</v>
      </c>
      <c r="DE37" t="s">
        <v>3</v>
      </c>
      <c r="DF37" t="s">
        <v>3</v>
      </c>
      <c r="DG37" t="s">
        <v>3</v>
      </c>
      <c r="DH37" t="s">
        <v>3</v>
      </c>
      <c r="DI37" t="s">
        <v>3</v>
      </c>
      <c r="DJ37" t="s">
        <v>3</v>
      </c>
      <c r="DK37" t="s">
        <v>3</v>
      </c>
      <c r="DL37" t="s">
        <v>3</v>
      </c>
      <c r="DM37" t="s">
        <v>3</v>
      </c>
      <c r="DN37">
        <v>100</v>
      </c>
      <c r="DO37">
        <v>64</v>
      </c>
      <c r="DP37">
        <v>1.0249999999999999</v>
      </c>
      <c r="DQ37">
        <v>1</v>
      </c>
      <c r="DU37">
        <v>1005</v>
      </c>
      <c r="DV37" t="s">
        <v>31</v>
      </c>
      <c r="DW37" t="s">
        <v>31</v>
      </c>
      <c r="DX37">
        <v>100</v>
      </c>
      <c r="DZ37" t="s">
        <v>3</v>
      </c>
      <c r="EA37" t="s">
        <v>3</v>
      </c>
      <c r="EB37" t="s">
        <v>3</v>
      </c>
      <c r="EC37" t="s">
        <v>3</v>
      </c>
      <c r="EE37">
        <v>54008210</v>
      </c>
      <c r="EF37">
        <v>60</v>
      </c>
      <c r="EG37" t="s">
        <v>45</v>
      </c>
      <c r="EH37">
        <v>0</v>
      </c>
      <c r="EI37" t="s">
        <v>3</v>
      </c>
      <c r="EJ37">
        <v>1</v>
      </c>
      <c r="EK37">
        <v>466</v>
      </c>
      <c r="EL37" t="s">
        <v>67</v>
      </c>
      <c r="EM37" t="s">
        <v>68</v>
      </c>
      <c r="EO37" t="s">
        <v>3</v>
      </c>
      <c r="EQ37">
        <v>0</v>
      </c>
      <c r="ER37">
        <v>925.46</v>
      </c>
      <c r="ES37">
        <v>597.23</v>
      </c>
      <c r="ET37">
        <v>0.01</v>
      </c>
      <c r="EU37">
        <v>0.01</v>
      </c>
      <c r="EV37">
        <v>328.22</v>
      </c>
      <c r="EW37">
        <v>31.2</v>
      </c>
      <c r="EX37">
        <v>0</v>
      </c>
      <c r="EY37">
        <v>0</v>
      </c>
      <c r="FQ37">
        <v>0</v>
      </c>
      <c r="FR37">
        <f t="shared" si="52"/>
        <v>0</v>
      </c>
      <c r="FS37">
        <v>0</v>
      </c>
      <c r="FX37">
        <v>100</v>
      </c>
      <c r="FY37">
        <v>64</v>
      </c>
      <c r="GA37" t="s">
        <v>3</v>
      </c>
      <c r="GD37">
        <v>0</v>
      </c>
      <c r="GF37">
        <v>612543118</v>
      </c>
      <c r="GG37">
        <v>2</v>
      </c>
      <c r="GH37">
        <v>1</v>
      </c>
      <c r="GI37">
        <v>2</v>
      </c>
      <c r="GJ37">
        <v>0</v>
      </c>
      <c r="GK37">
        <f>ROUND(R37*(R12)/100,2)</f>
        <v>0</v>
      </c>
      <c r="GL37">
        <f t="shared" si="53"/>
        <v>0</v>
      </c>
      <c r="GM37">
        <f t="shared" si="54"/>
        <v>3682.54</v>
      </c>
      <c r="GN37">
        <f t="shared" si="55"/>
        <v>3682.54</v>
      </c>
      <c r="GO37">
        <f t="shared" si="56"/>
        <v>0</v>
      </c>
      <c r="GP37">
        <f t="shared" si="57"/>
        <v>0</v>
      </c>
      <c r="GR37">
        <v>0</v>
      </c>
      <c r="GS37">
        <v>0</v>
      </c>
      <c r="GT37">
        <v>0</v>
      </c>
      <c r="GU37" t="s">
        <v>3</v>
      </c>
      <c r="GV37">
        <f t="shared" si="58"/>
        <v>0</v>
      </c>
      <c r="GW37">
        <v>1</v>
      </c>
      <c r="GX37">
        <f t="shared" si="59"/>
        <v>0</v>
      </c>
      <c r="HA37">
        <v>0</v>
      </c>
      <c r="HB37">
        <v>0</v>
      </c>
      <c r="HC37">
        <f t="shared" si="60"/>
        <v>0</v>
      </c>
      <c r="HE37" t="s">
        <v>3</v>
      </c>
      <c r="HF37" t="s">
        <v>3</v>
      </c>
      <c r="HM37" t="s">
        <v>3</v>
      </c>
      <c r="HN37" t="s">
        <v>3</v>
      </c>
      <c r="HO37" t="s">
        <v>3</v>
      </c>
      <c r="HP37" t="s">
        <v>3</v>
      </c>
      <c r="HQ37" t="s">
        <v>3</v>
      </c>
      <c r="IK37">
        <v>0</v>
      </c>
    </row>
    <row r="38" spans="1:245" x14ac:dyDescent="0.2">
      <c r="A38">
        <v>17</v>
      </c>
      <c r="B38">
        <v>1</v>
      </c>
      <c r="C38">
        <f>ROW(SmtRes!A36)</f>
        <v>36</v>
      </c>
      <c r="D38">
        <f>ROW(EtalonRes!A36)</f>
        <v>36</v>
      </c>
      <c r="E38" t="s">
        <v>69</v>
      </c>
      <c r="F38" t="s">
        <v>70</v>
      </c>
      <c r="G38" t="s">
        <v>71</v>
      </c>
      <c r="H38" t="s">
        <v>31</v>
      </c>
      <c r="I38">
        <f>ROUND(78/100,9)</f>
        <v>0.78</v>
      </c>
      <c r="J38">
        <v>0</v>
      </c>
      <c r="K38">
        <f>ROUND(78/100,9)</f>
        <v>0.78</v>
      </c>
      <c r="O38">
        <f t="shared" si="21"/>
        <v>57321.21</v>
      </c>
      <c r="P38">
        <f t="shared" si="22"/>
        <v>1663.7</v>
      </c>
      <c r="Q38">
        <f t="shared" si="23"/>
        <v>39678.29</v>
      </c>
      <c r="R38">
        <f t="shared" si="24"/>
        <v>12379.42</v>
      </c>
      <c r="S38">
        <f t="shared" si="25"/>
        <v>15979.22</v>
      </c>
      <c r="T38">
        <f t="shared" si="26"/>
        <v>0</v>
      </c>
      <c r="U38">
        <f t="shared" si="27"/>
        <v>50.714585999999997</v>
      </c>
      <c r="V38">
        <f t="shared" si="28"/>
        <v>0</v>
      </c>
      <c r="W38">
        <f t="shared" si="29"/>
        <v>0</v>
      </c>
      <c r="X38">
        <f t="shared" si="30"/>
        <v>13262.75</v>
      </c>
      <c r="Y38">
        <f t="shared" si="31"/>
        <v>6551.48</v>
      </c>
      <c r="AA38">
        <v>54436342</v>
      </c>
      <c r="AB38">
        <f t="shared" si="32"/>
        <v>6004.7</v>
      </c>
      <c r="AC38">
        <f t="shared" si="33"/>
        <v>521.22</v>
      </c>
      <c r="AD38">
        <f t="shared" si="34"/>
        <v>4801</v>
      </c>
      <c r="AE38">
        <f t="shared" si="35"/>
        <v>528.73</v>
      </c>
      <c r="AF38">
        <f t="shared" si="36"/>
        <v>682.48</v>
      </c>
      <c r="AG38">
        <f t="shared" si="37"/>
        <v>0</v>
      </c>
      <c r="AH38">
        <f t="shared" si="38"/>
        <v>62.1</v>
      </c>
      <c r="AI38">
        <f t="shared" si="39"/>
        <v>0</v>
      </c>
      <c r="AJ38">
        <f t="shared" si="40"/>
        <v>0</v>
      </c>
      <c r="AK38">
        <v>6004.7</v>
      </c>
      <c r="AL38">
        <v>521.22</v>
      </c>
      <c r="AM38">
        <v>4801</v>
      </c>
      <c r="AN38">
        <v>528.73</v>
      </c>
      <c r="AO38">
        <v>682.48</v>
      </c>
      <c r="AP38">
        <v>0</v>
      </c>
      <c r="AQ38">
        <v>62.1</v>
      </c>
      <c r="AR38">
        <v>0</v>
      </c>
      <c r="AS38">
        <v>0</v>
      </c>
      <c r="AT38">
        <v>83</v>
      </c>
      <c r="AU38">
        <v>41</v>
      </c>
      <c r="AV38">
        <v>1.0469999999999999</v>
      </c>
      <c r="AW38">
        <v>1.0029999999999999</v>
      </c>
      <c r="AZ38">
        <v>1</v>
      </c>
      <c r="BA38">
        <v>28.67</v>
      </c>
      <c r="BB38">
        <v>10.119999999999999</v>
      </c>
      <c r="BC38">
        <v>4.08</v>
      </c>
      <c r="BD38" t="s">
        <v>3</v>
      </c>
      <c r="BE38" t="s">
        <v>3</v>
      </c>
      <c r="BF38" t="s">
        <v>3</v>
      </c>
      <c r="BG38" t="s">
        <v>3</v>
      </c>
      <c r="BH38">
        <v>0</v>
      </c>
      <c r="BI38">
        <v>1</v>
      </c>
      <c r="BJ38" t="s">
        <v>72</v>
      </c>
      <c r="BM38">
        <v>467</v>
      </c>
      <c r="BN38">
        <v>0</v>
      </c>
      <c r="BO38" t="s">
        <v>70</v>
      </c>
      <c r="BP38">
        <v>1</v>
      </c>
      <c r="BQ38">
        <v>60</v>
      </c>
      <c r="BR38">
        <v>0</v>
      </c>
      <c r="BS38">
        <v>28.67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83</v>
      </c>
      <c r="CA38">
        <v>41</v>
      </c>
      <c r="CB38" t="s">
        <v>3</v>
      </c>
      <c r="CE38">
        <v>30</v>
      </c>
      <c r="CF38">
        <v>0</v>
      </c>
      <c r="CG38">
        <v>0</v>
      </c>
      <c r="CM38">
        <v>0</v>
      </c>
      <c r="CN38" t="s">
        <v>3</v>
      </c>
      <c r="CO38">
        <v>0</v>
      </c>
      <c r="CP38">
        <f t="shared" si="41"/>
        <v>57321.21</v>
      </c>
      <c r="CQ38">
        <f t="shared" si="42"/>
        <v>2132.94</v>
      </c>
      <c r="CR38">
        <f t="shared" si="43"/>
        <v>50869.7</v>
      </c>
      <c r="CS38">
        <f t="shared" si="44"/>
        <v>15871.14</v>
      </c>
      <c r="CT38">
        <f t="shared" si="45"/>
        <v>20486.439999999999</v>
      </c>
      <c r="CU38">
        <f t="shared" si="46"/>
        <v>0</v>
      </c>
      <c r="CV38">
        <f t="shared" si="47"/>
        <v>65.018699999999995</v>
      </c>
      <c r="CW38">
        <f t="shared" si="48"/>
        <v>0</v>
      </c>
      <c r="CX38">
        <f t="shared" si="49"/>
        <v>0</v>
      </c>
      <c r="CY38">
        <f t="shared" si="50"/>
        <v>13262.752599999998</v>
      </c>
      <c r="CZ38">
        <f t="shared" si="51"/>
        <v>6551.4801999999991</v>
      </c>
      <c r="DC38" t="s">
        <v>3</v>
      </c>
      <c r="DD38" t="s">
        <v>3</v>
      </c>
      <c r="DE38" t="s">
        <v>3</v>
      </c>
      <c r="DF38" t="s">
        <v>3</v>
      </c>
      <c r="DG38" t="s">
        <v>3</v>
      </c>
      <c r="DH38" t="s">
        <v>3</v>
      </c>
      <c r="DI38" t="s">
        <v>3</v>
      </c>
      <c r="DJ38" t="s">
        <v>3</v>
      </c>
      <c r="DK38" t="s">
        <v>3</v>
      </c>
      <c r="DL38" t="s">
        <v>3</v>
      </c>
      <c r="DM38" t="s">
        <v>3</v>
      </c>
      <c r="DN38">
        <v>100</v>
      </c>
      <c r="DO38">
        <v>64</v>
      </c>
      <c r="DP38">
        <v>1.0469999999999999</v>
      </c>
      <c r="DQ38">
        <v>1.0029999999999999</v>
      </c>
      <c r="DU38">
        <v>1005</v>
      </c>
      <c r="DV38" t="s">
        <v>31</v>
      </c>
      <c r="DW38" t="s">
        <v>31</v>
      </c>
      <c r="DX38">
        <v>100</v>
      </c>
      <c r="DZ38" t="s">
        <v>3</v>
      </c>
      <c r="EA38" t="s">
        <v>3</v>
      </c>
      <c r="EB38" t="s">
        <v>3</v>
      </c>
      <c r="EC38" t="s">
        <v>3</v>
      </c>
      <c r="EE38">
        <v>54008211</v>
      </c>
      <c r="EF38">
        <v>60</v>
      </c>
      <c r="EG38" t="s">
        <v>45</v>
      </c>
      <c r="EH38">
        <v>0</v>
      </c>
      <c r="EI38" t="s">
        <v>3</v>
      </c>
      <c r="EJ38">
        <v>1</v>
      </c>
      <c r="EK38">
        <v>467</v>
      </c>
      <c r="EL38" t="s">
        <v>73</v>
      </c>
      <c r="EM38" t="s">
        <v>74</v>
      </c>
      <c r="EO38" t="s">
        <v>3</v>
      </c>
      <c r="EQ38">
        <v>0</v>
      </c>
      <c r="ER38">
        <v>6004.7</v>
      </c>
      <c r="ES38">
        <v>521.22</v>
      </c>
      <c r="ET38">
        <v>4801</v>
      </c>
      <c r="EU38">
        <v>528.73</v>
      </c>
      <c r="EV38">
        <v>682.48</v>
      </c>
      <c r="EW38">
        <v>62.1</v>
      </c>
      <c r="EX38">
        <v>0</v>
      </c>
      <c r="EY38">
        <v>0</v>
      </c>
      <c r="FQ38">
        <v>0</v>
      </c>
      <c r="FR38">
        <f t="shared" si="52"/>
        <v>0</v>
      </c>
      <c r="FS38">
        <v>0</v>
      </c>
      <c r="FX38">
        <v>100</v>
      </c>
      <c r="FY38">
        <v>64</v>
      </c>
      <c r="GA38" t="s">
        <v>3</v>
      </c>
      <c r="GD38">
        <v>0</v>
      </c>
      <c r="GF38">
        <v>1780020135</v>
      </c>
      <c r="GG38">
        <v>2</v>
      </c>
      <c r="GH38">
        <v>1</v>
      </c>
      <c r="GI38">
        <v>2</v>
      </c>
      <c r="GJ38">
        <v>0</v>
      </c>
      <c r="GK38">
        <f>ROUND(R38*(R12)/100,2)</f>
        <v>19807.07</v>
      </c>
      <c r="GL38">
        <f t="shared" si="53"/>
        <v>0</v>
      </c>
      <c r="GM38">
        <f t="shared" si="54"/>
        <v>96942.51</v>
      </c>
      <c r="GN38">
        <f t="shared" si="55"/>
        <v>96942.51</v>
      </c>
      <c r="GO38">
        <f t="shared" si="56"/>
        <v>0</v>
      </c>
      <c r="GP38">
        <f t="shared" si="57"/>
        <v>0</v>
      </c>
      <c r="GR38">
        <v>0</v>
      </c>
      <c r="GS38">
        <v>0</v>
      </c>
      <c r="GT38">
        <v>0</v>
      </c>
      <c r="GU38" t="s">
        <v>3</v>
      </c>
      <c r="GV38">
        <f t="shared" si="58"/>
        <v>0</v>
      </c>
      <c r="GW38">
        <v>1</v>
      </c>
      <c r="GX38">
        <f t="shared" si="59"/>
        <v>0</v>
      </c>
      <c r="HA38">
        <v>0</v>
      </c>
      <c r="HB38">
        <v>0</v>
      </c>
      <c r="HC38">
        <f t="shared" si="60"/>
        <v>0</v>
      </c>
      <c r="HE38" t="s">
        <v>3</v>
      </c>
      <c r="HF38" t="s">
        <v>3</v>
      </c>
      <c r="HM38" t="s">
        <v>3</v>
      </c>
      <c r="HN38" t="s">
        <v>3</v>
      </c>
      <c r="HO38" t="s">
        <v>3</v>
      </c>
      <c r="HP38" t="s">
        <v>3</v>
      </c>
      <c r="HQ38" t="s">
        <v>3</v>
      </c>
      <c r="IK38">
        <v>0</v>
      </c>
    </row>
    <row r="39" spans="1:245" x14ac:dyDescent="0.2">
      <c r="A39">
        <v>17</v>
      </c>
      <c r="B39">
        <v>1</v>
      </c>
      <c r="C39">
        <f>ROW(SmtRes!A41)</f>
        <v>41</v>
      </c>
      <c r="D39">
        <f>ROW(EtalonRes!A41)</f>
        <v>41</v>
      </c>
      <c r="E39" t="s">
        <v>75</v>
      </c>
      <c r="F39" t="s">
        <v>76</v>
      </c>
      <c r="G39" t="s">
        <v>77</v>
      </c>
      <c r="H39" t="s">
        <v>31</v>
      </c>
      <c r="I39">
        <f>ROUND(35/100,9)</f>
        <v>0.35</v>
      </c>
      <c r="J39">
        <v>0</v>
      </c>
      <c r="K39">
        <f>ROUND(35/100,9)</f>
        <v>0.35</v>
      </c>
      <c r="O39">
        <f t="shared" si="21"/>
        <v>899.65</v>
      </c>
      <c r="P39">
        <f t="shared" si="22"/>
        <v>81.489999999999995</v>
      </c>
      <c r="Q39">
        <f t="shared" si="23"/>
        <v>39.479999999999997</v>
      </c>
      <c r="R39">
        <f t="shared" si="24"/>
        <v>4.3</v>
      </c>
      <c r="S39">
        <f t="shared" si="25"/>
        <v>778.68</v>
      </c>
      <c r="T39">
        <f t="shared" si="26"/>
        <v>0</v>
      </c>
      <c r="U39">
        <f t="shared" si="27"/>
        <v>1.9458494999999996</v>
      </c>
      <c r="V39">
        <f t="shared" si="28"/>
        <v>0</v>
      </c>
      <c r="W39">
        <f t="shared" si="29"/>
        <v>0</v>
      </c>
      <c r="X39">
        <f t="shared" si="30"/>
        <v>646.29999999999995</v>
      </c>
      <c r="Y39">
        <f t="shared" si="31"/>
        <v>319.26</v>
      </c>
      <c r="AA39">
        <v>54436342</v>
      </c>
      <c r="AB39">
        <f t="shared" si="32"/>
        <v>96.73</v>
      </c>
      <c r="AC39">
        <f t="shared" si="33"/>
        <v>9.4600000000000009</v>
      </c>
      <c r="AD39">
        <f t="shared" si="34"/>
        <v>13.14</v>
      </c>
      <c r="AE39">
        <f t="shared" si="35"/>
        <v>0.41</v>
      </c>
      <c r="AF39">
        <f t="shared" si="36"/>
        <v>74.13</v>
      </c>
      <c r="AG39">
        <f t="shared" si="37"/>
        <v>0</v>
      </c>
      <c r="AH39">
        <f t="shared" si="38"/>
        <v>5.31</v>
      </c>
      <c r="AI39">
        <f t="shared" si="39"/>
        <v>0</v>
      </c>
      <c r="AJ39">
        <f t="shared" si="40"/>
        <v>0</v>
      </c>
      <c r="AK39">
        <v>96.73</v>
      </c>
      <c r="AL39">
        <v>9.4600000000000009</v>
      </c>
      <c r="AM39">
        <v>13.14</v>
      </c>
      <c r="AN39">
        <v>0.41</v>
      </c>
      <c r="AO39">
        <v>74.13</v>
      </c>
      <c r="AP39">
        <v>0</v>
      </c>
      <c r="AQ39">
        <v>5.31</v>
      </c>
      <c r="AR39">
        <v>0</v>
      </c>
      <c r="AS39">
        <v>0</v>
      </c>
      <c r="AT39">
        <v>83</v>
      </c>
      <c r="AU39">
        <v>41</v>
      </c>
      <c r="AV39">
        <v>1.0469999999999999</v>
      </c>
      <c r="AW39">
        <v>1</v>
      </c>
      <c r="AZ39">
        <v>1</v>
      </c>
      <c r="BA39">
        <v>28.67</v>
      </c>
      <c r="BB39">
        <v>8.19</v>
      </c>
      <c r="BC39">
        <v>24.62</v>
      </c>
      <c r="BD39" t="s">
        <v>3</v>
      </c>
      <c r="BE39" t="s">
        <v>3</v>
      </c>
      <c r="BF39" t="s">
        <v>3</v>
      </c>
      <c r="BG39" t="s">
        <v>3</v>
      </c>
      <c r="BH39">
        <v>0</v>
      </c>
      <c r="BI39">
        <v>1</v>
      </c>
      <c r="BJ39" t="s">
        <v>78</v>
      </c>
      <c r="BM39">
        <v>97</v>
      </c>
      <c r="BN39">
        <v>0</v>
      </c>
      <c r="BO39" t="s">
        <v>76</v>
      </c>
      <c r="BP39">
        <v>1</v>
      </c>
      <c r="BQ39">
        <v>30</v>
      </c>
      <c r="BR39">
        <v>0</v>
      </c>
      <c r="BS39">
        <v>28.67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83</v>
      </c>
      <c r="CA39">
        <v>41</v>
      </c>
      <c r="CB39" t="s">
        <v>3</v>
      </c>
      <c r="CE39">
        <v>30</v>
      </c>
      <c r="CF39">
        <v>0</v>
      </c>
      <c r="CG39">
        <v>0</v>
      </c>
      <c r="CM39">
        <v>0</v>
      </c>
      <c r="CN39" t="s">
        <v>3</v>
      </c>
      <c r="CO39">
        <v>0</v>
      </c>
      <c r="CP39">
        <f t="shared" si="41"/>
        <v>899.65</v>
      </c>
      <c r="CQ39">
        <f t="shared" si="42"/>
        <v>232.91</v>
      </c>
      <c r="CR39">
        <f t="shared" si="43"/>
        <v>112.69</v>
      </c>
      <c r="CS39">
        <f t="shared" si="44"/>
        <v>12.33</v>
      </c>
      <c r="CT39">
        <f t="shared" si="45"/>
        <v>2225.08</v>
      </c>
      <c r="CU39">
        <f t="shared" si="46"/>
        <v>0</v>
      </c>
      <c r="CV39">
        <f t="shared" si="47"/>
        <v>5.559569999999999</v>
      </c>
      <c r="CW39">
        <f t="shared" si="48"/>
        <v>0</v>
      </c>
      <c r="CX39">
        <f t="shared" si="49"/>
        <v>0</v>
      </c>
      <c r="CY39">
        <f t="shared" si="50"/>
        <v>646.30439999999987</v>
      </c>
      <c r="CZ39">
        <f t="shared" si="51"/>
        <v>319.25879999999995</v>
      </c>
      <c r="DC39" t="s">
        <v>3</v>
      </c>
      <c r="DD39" t="s">
        <v>3</v>
      </c>
      <c r="DE39" t="s">
        <v>3</v>
      </c>
      <c r="DF39" t="s">
        <v>3</v>
      </c>
      <c r="DG39" t="s">
        <v>3</v>
      </c>
      <c r="DH39" t="s">
        <v>3</v>
      </c>
      <c r="DI39" t="s">
        <v>3</v>
      </c>
      <c r="DJ39" t="s">
        <v>3</v>
      </c>
      <c r="DK39" t="s">
        <v>3</v>
      </c>
      <c r="DL39" t="s">
        <v>3</v>
      </c>
      <c r="DM39" t="s">
        <v>3</v>
      </c>
      <c r="DN39">
        <v>100</v>
      </c>
      <c r="DO39">
        <v>64</v>
      </c>
      <c r="DP39">
        <v>1.0469999999999999</v>
      </c>
      <c r="DQ39">
        <v>1</v>
      </c>
      <c r="DU39">
        <v>1005</v>
      </c>
      <c r="DV39" t="s">
        <v>31</v>
      </c>
      <c r="DW39" t="s">
        <v>31</v>
      </c>
      <c r="DX39">
        <v>100</v>
      </c>
      <c r="DZ39" t="s">
        <v>3</v>
      </c>
      <c r="EA39" t="s">
        <v>3</v>
      </c>
      <c r="EB39" t="s">
        <v>3</v>
      </c>
      <c r="EC39" t="s">
        <v>3</v>
      </c>
      <c r="EE39">
        <v>54007841</v>
      </c>
      <c r="EF39">
        <v>30</v>
      </c>
      <c r="EG39" t="s">
        <v>25</v>
      </c>
      <c r="EH39">
        <v>0</v>
      </c>
      <c r="EI39" t="s">
        <v>3</v>
      </c>
      <c r="EJ39">
        <v>1</v>
      </c>
      <c r="EK39">
        <v>97</v>
      </c>
      <c r="EL39" t="s">
        <v>79</v>
      </c>
      <c r="EM39" t="s">
        <v>80</v>
      </c>
      <c r="EO39" t="s">
        <v>3</v>
      </c>
      <c r="EQ39">
        <v>0</v>
      </c>
      <c r="ER39">
        <v>96.73</v>
      </c>
      <c r="ES39">
        <v>9.4600000000000009</v>
      </c>
      <c r="ET39">
        <v>13.14</v>
      </c>
      <c r="EU39">
        <v>0.41</v>
      </c>
      <c r="EV39">
        <v>74.13</v>
      </c>
      <c r="EW39">
        <v>5.31</v>
      </c>
      <c r="EX39">
        <v>0</v>
      </c>
      <c r="EY39">
        <v>0</v>
      </c>
      <c r="FQ39">
        <v>0</v>
      </c>
      <c r="FR39">
        <f t="shared" si="52"/>
        <v>0</v>
      </c>
      <c r="FS39">
        <v>0</v>
      </c>
      <c r="FX39">
        <v>100</v>
      </c>
      <c r="FY39">
        <v>64</v>
      </c>
      <c r="GA39" t="s">
        <v>3</v>
      </c>
      <c r="GD39">
        <v>0</v>
      </c>
      <c r="GF39">
        <v>1686603062</v>
      </c>
      <c r="GG39">
        <v>2</v>
      </c>
      <c r="GH39">
        <v>1</v>
      </c>
      <c r="GI39">
        <v>2</v>
      </c>
      <c r="GJ39">
        <v>0</v>
      </c>
      <c r="GK39">
        <f>ROUND(R39*(R12)/100,2)</f>
        <v>6.88</v>
      </c>
      <c r="GL39">
        <f t="shared" si="53"/>
        <v>0</v>
      </c>
      <c r="GM39">
        <f t="shared" si="54"/>
        <v>1872.09</v>
      </c>
      <c r="GN39">
        <f t="shared" si="55"/>
        <v>1872.09</v>
      </c>
      <c r="GO39">
        <f t="shared" si="56"/>
        <v>0</v>
      </c>
      <c r="GP39">
        <f t="shared" si="57"/>
        <v>0</v>
      </c>
      <c r="GR39">
        <v>0</v>
      </c>
      <c r="GS39">
        <v>0</v>
      </c>
      <c r="GT39">
        <v>0</v>
      </c>
      <c r="GU39" t="s">
        <v>3</v>
      </c>
      <c r="GV39">
        <f t="shared" si="58"/>
        <v>0</v>
      </c>
      <c r="GW39">
        <v>1</v>
      </c>
      <c r="GX39">
        <f t="shared" si="59"/>
        <v>0</v>
      </c>
      <c r="HA39">
        <v>0</v>
      </c>
      <c r="HB39">
        <v>0</v>
      </c>
      <c r="HC39">
        <f t="shared" si="60"/>
        <v>0</v>
      </c>
      <c r="HE39" t="s">
        <v>3</v>
      </c>
      <c r="HF39" t="s">
        <v>3</v>
      </c>
      <c r="HM39" t="s">
        <v>3</v>
      </c>
      <c r="HN39" t="s">
        <v>3</v>
      </c>
      <c r="HO39" t="s">
        <v>3</v>
      </c>
      <c r="HP39" t="s">
        <v>3</v>
      </c>
      <c r="HQ39" t="s">
        <v>3</v>
      </c>
      <c r="IK39">
        <v>0</v>
      </c>
    </row>
    <row r="40" spans="1:245" x14ac:dyDescent="0.2">
      <c r="A40">
        <v>18</v>
      </c>
      <c r="B40">
        <v>1</v>
      </c>
      <c r="C40">
        <v>40</v>
      </c>
      <c r="E40" t="s">
        <v>81</v>
      </c>
      <c r="F40" t="s">
        <v>82</v>
      </c>
      <c r="G40" t="s">
        <v>83</v>
      </c>
      <c r="H40" t="s">
        <v>51</v>
      </c>
      <c r="I40">
        <f>I39*J40</f>
        <v>3.15E-3</v>
      </c>
      <c r="J40">
        <v>9.0000000000000011E-3</v>
      </c>
      <c r="K40">
        <v>8.9999999999999993E-3</v>
      </c>
      <c r="O40">
        <f t="shared" si="21"/>
        <v>196.33</v>
      </c>
      <c r="P40">
        <f t="shared" si="22"/>
        <v>196.33</v>
      </c>
      <c r="Q40">
        <f t="shared" si="23"/>
        <v>0</v>
      </c>
      <c r="R40">
        <f t="shared" si="24"/>
        <v>0</v>
      </c>
      <c r="S40">
        <f t="shared" si="25"/>
        <v>0</v>
      </c>
      <c r="T40">
        <f t="shared" si="26"/>
        <v>0</v>
      </c>
      <c r="U40">
        <f t="shared" si="27"/>
        <v>0</v>
      </c>
      <c r="V40">
        <f t="shared" si="28"/>
        <v>0</v>
      </c>
      <c r="W40">
        <f t="shared" si="29"/>
        <v>0</v>
      </c>
      <c r="X40">
        <f t="shared" si="30"/>
        <v>0</v>
      </c>
      <c r="Y40">
        <f t="shared" si="31"/>
        <v>0</v>
      </c>
      <c r="AA40">
        <v>54436342</v>
      </c>
      <c r="AB40">
        <f t="shared" si="32"/>
        <v>18660.61</v>
      </c>
      <c r="AC40">
        <f t="shared" si="33"/>
        <v>18660.61</v>
      </c>
      <c r="AD40">
        <f t="shared" si="34"/>
        <v>0</v>
      </c>
      <c r="AE40">
        <f t="shared" si="35"/>
        <v>0</v>
      </c>
      <c r="AF40">
        <f t="shared" si="36"/>
        <v>0</v>
      </c>
      <c r="AG40">
        <f t="shared" si="37"/>
        <v>0</v>
      </c>
      <c r="AH40">
        <f t="shared" si="38"/>
        <v>0</v>
      </c>
      <c r="AI40">
        <f t="shared" si="39"/>
        <v>0</v>
      </c>
      <c r="AJ40">
        <f t="shared" si="40"/>
        <v>0</v>
      </c>
      <c r="AK40">
        <v>18660.61</v>
      </c>
      <c r="AL40">
        <v>18660.61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1</v>
      </c>
      <c r="AW40">
        <v>1</v>
      </c>
      <c r="AZ40">
        <v>1</v>
      </c>
      <c r="BA40">
        <v>1</v>
      </c>
      <c r="BB40">
        <v>1</v>
      </c>
      <c r="BC40">
        <v>3.34</v>
      </c>
      <c r="BD40" t="s">
        <v>3</v>
      </c>
      <c r="BE40" t="s">
        <v>3</v>
      </c>
      <c r="BF40" t="s">
        <v>3</v>
      </c>
      <c r="BG40" t="s">
        <v>3</v>
      </c>
      <c r="BH40">
        <v>3</v>
      </c>
      <c r="BI40">
        <v>1</v>
      </c>
      <c r="BJ40" t="s">
        <v>84</v>
      </c>
      <c r="BM40">
        <v>97</v>
      </c>
      <c r="BN40">
        <v>0</v>
      </c>
      <c r="BO40" t="s">
        <v>82</v>
      </c>
      <c r="BP40">
        <v>1</v>
      </c>
      <c r="BQ40">
        <v>30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0</v>
      </c>
      <c r="CA40">
        <v>0</v>
      </c>
      <c r="CB40" t="s">
        <v>3</v>
      </c>
      <c r="CE40">
        <v>30</v>
      </c>
      <c r="CF40">
        <v>0</v>
      </c>
      <c r="CG40">
        <v>0</v>
      </c>
      <c r="CM40">
        <v>0</v>
      </c>
      <c r="CN40" t="s">
        <v>3</v>
      </c>
      <c r="CO40">
        <v>0</v>
      </c>
      <c r="CP40">
        <f t="shared" si="41"/>
        <v>196.33</v>
      </c>
      <c r="CQ40">
        <f t="shared" si="42"/>
        <v>62326.44</v>
      </c>
      <c r="CR40">
        <f t="shared" si="43"/>
        <v>0</v>
      </c>
      <c r="CS40">
        <f t="shared" si="44"/>
        <v>0</v>
      </c>
      <c r="CT40">
        <f t="shared" si="45"/>
        <v>0</v>
      </c>
      <c r="CU40">
        <f t="shared" si="46"/>
        <v>0</v>
      </c>
      <c r="CV40">
        <f t="shared" si="47"/>
        <v>0</v>
      </c>
      <c r="CW40">
        <f t="shared" si="48"/>
        <v>0</v>
      </c>
      <c r="CX40">
        <f t="shared" si="49"/>
        <v>0</v>
      </c>
      <c r="CY40">
        <f t="shared" si="50"/>
        <v>0</v>
      </c>
      <c r="CZ40">
        <f t="shared" si="51"/>
        <v>0</v>
      </c>
      <c r="DC40" t="s">
        <v>3</v>
      </c>
      <c r="DD40" t="s">
        <v>3</v>
      </c>
      <c r="DE40" t="s">
        <v>3</v>
      </c>
      <c r="DF40" t="s">
        <v>3</v>
      </c>
      <c r="DG40" t="s">
        <v>3</v>
      </c>
      <c r="DH40" t="s">
        <v>3</v>
      </c>
      <c r="DI40" t="s">
        <v>3</v>
      </c>
      <c r="DJ40" t="s">
        <v>3</v>
      </c>
      <c r="DK40" t="s">
        <v>3</v>
      </c>
      <c r="DL40" t="s">
        <v>3</v>
      </c>
      <c r="DM40" t="s">
        <v>3</v>
      </c>
      <c r="DN40">
        <v>100</v>
      </c>
      <c r="DO40">
        <v>64</v>
      </c>
      <c r="DP40">
        <v>1.0469999999999999</v>
      </c>
      <c r="DQ40">
        <v>1</v>
      </c>
      <c r="DU40">
        <v>1009</v>
      </c>
      <c r="DV40" t="s">
        <v>51</v>
      </c>
      <c r="DW40" t="s">
        <v>51</v>
      </c>
      <c r="DX40">
        <v>1000</v>
      </c>
      <c r="DZ40" t="s">
        <v>3</v>
      </c>
      <c r="EA40" t="s">
        <v>3</v>
      </c>
      <c r="EB40" t="s">
        <v>3</v>
      </c>
      <c r="EC40" t="s">
        <v>3</v>
      </c>
      <c r="EE40">
        <v>54007841</v>
      </c>
      <c r="EF40">
        <v>30</v>
      </c>
      <c r="EG40" t="s">
        <v>25</v>
      </c>
      <c r="EH40">
        <v>0</v>
      </c>
      <c r="EI40" t="s">
        <v>3</v>
      </c>
      <c r="EJ40">
        <v>1</v>
      </c>
      <c r="EK40">
        <v>97</v>
      </c>
      <c r="EL40" t="s">
        <v>79</v>
      </c>
      <c r="EM40" t="s">
        <v>80</v>
      </c>
      <c r="EO40" t="s">
        <v>3</v>
      </c>
      <c r="EQ40">
        <v>0</v>
      </c>
      <c r="ER40">
        <v>18660.61</v>
      </c>
      <c r="ES40">
        <v>18660.61</v>
      </c>
      <c r="ET40">
        <v>0</v>
      </c>
      <c r="EU40">
        <v>0</v>
      </c>
      <c r="EV40">
        <v>0</v>
      </c>
      <c r="EW40">
        <v>0</v>
      </c>
      <c r="EX40">
        <v>0</v>
      </c>
      <c r="FQ40">
        <v>0</v>
      </c>
      <c r="FR40">
        <f t="shared" si="52"/>
        <v>0</v>
      </c>
      <c r="FS40">
        <v>0</v>
      </c>
      <c r="FX40">
        <v>100</v>
      </c>
      <c r="FY40">
        <v>64</v>
      </c>
      <c r="GA40" t="s">
        <v>3</v>
      </c>
      <c r="GD40">
        <v>0</v>
      </c>
      <c r="GF40">
        <v>1943683001</v>
      </c>
      <c r="GG40">
        <v>2</v>
      </c>
      <c r="GH40">
        <v>1</v>
      </c>
      <c r="GI40">
        <v>2</v>
      </c>
      <c r="GJ40">
        <v>0</v>
      </c>
      <c r="GK40">
        <f>ROUND(R40*(R12)/100,2)</f>
        <v>0</v>
      </c>
      <c r="GL40">
        <f t="shared" si="53"/>
        <v>0</v>
      </c>
      <c r="GM40">
        <f t="shared" si="54"/>
        <v>196.33</v>
      </c>
      <c r="GN40">
        <f t="shared" si="55"/>
        <v>196.33</v>
      </c>
      <c r="GO40">
        <f t="shared" si="56"/>
        <v>0</v>
      </c>
      <c r="GP40">
        <f t="shared" si="57"/>
        <v>0</v>
      </c>
      <c r="GR40">
        <v>0</v>
      </c>
      <c r="GS40">
        <v>0</v>
      </c>
      <c r="GT40">
        <v>0</v>
      </c>
      <c r="GU40" t="s">
        <v>3</v>
      </c>
      <c r="GV40">
        <f t="shared" si="58"/>
        <v>0</v>
      </c>
      <c r="GW40">
        <v>1</v>
      </c>
      <c r="GX40">
        <f t="shared" si="59"/>
        <v>0</v>
      </c>
      <c r="HA40">
        <v>0</v>
      </c>
      <c r="HB40">
        <v>0</v>
      </c>
      <c r="HC40">
        <f t="shared" si="60"/>
        <v>0</v>
      </c>
      <c r="HE40" t="s">
        <v>3</v>
      </c>
      <c r="HF40" t="s">
        <v>3</v>
      </c>
      <c r="HM40" t="s">
        <v>3</v>
      </c>
      <c r="HN40" t="s">
        <v>3</v>
      </c>
      <c r="HO40" t="s">
        <v>3</v>
      </c>
      <c r="HP40" t="s">
        <v>3</v>
      </c>
      <c r="HQ40" t="s">
        <v>3</v>
      </c>
      <c r="IK40">
        <v>0</v>
      </c>
    </row>
    <row r="41" spans="1:245" x14ac:dyDescent="0.2">
      <c r="A41">
        <v>17</v>
      </c>
      <c r="B41">
        <v>1</v>
      </c>
      <c r="C41">
        <f>ROW(SmtRes!A46)</f>
        <v>46</v>
      </c>
      <c r="D41">
        <f>ROW(EtalonRes!A46)</f>
        <v>46</v>
      </c>
      <c r="E41" t="s">
        <v>85</v>
      </c>
      <c r="F41" t="s">
        <v>86</v>
      </c>
      <c r="G41" t="s">
        <v>87</v>
      </c>
      <c r="H41" t="s">
        <v>31</v>
      </c>
      <c r="I41">
        <f>ROUND(35/100,9)</f>
        <v>0.35</v>
      </c>
      <c r="J41">
        <v>0</v>
      </c>
      <c r="K41">
        <f>ROUND(35/100,9)</f>
        <v>0.35</v>
      </c>
      <c r="O41">
        <f t="shared" si="21"/>
        <v>551.38</v>
      </c>
      <c r="P41">
        <f t="shared" si="22"/>
        <v>277.88</v>
      </c>
      <c r="Q41">
        <f t="shared" si="23"/>
        <v>7.16</v>
      </c>
      <c r="R41">
        <f t="shared" si="24"/>
        <v>2.87</v>
      </c>
      <c r="S41">
        <f t="shared" si="25"/>
        <v>266.33999999999997</v>
      </c>
      <c r="T41">
        <f t="shared" si="26"/>
        <v>0</v>
      </c>
      <c r="U41">
        <f t="shared" si="27"/>
        <v>0.78053849999999991</v>
      </c>
      <c r="V41">
        <f t="shared" si="28"/>
        <v>0</v>
      </c>
      <c r="W41">
        <f t="shared" si="29"/>
        <v>0</v>
      </c>
      <c r="X41">
        <f t="shared" si="30"/>
        <v>221.06</v>
      </c>
      <c r="Y41">
        <f t="shared" si="31"/>
        <v>109.2</v>
      </c>
      <c r="AA41">
        <v>54436342</v>
      </c>
      <c r="AB41">
        <f t="shared" si="32"/>
        <v>314.81</v>
      </c>
      <c r="AC41">
        <f t="shared" si="33"/>
        <v>287.64999999999998</v>
      </c>
      <c r="AD41">
        <f t="shared" si="34"/>
        <v>1.81</v>
      </c>
      <c r="AE41">
        <f t="shared" si="35"/>
        <v>0.27</v>
      </c>
      <c r="AF41">
        <f t="shared" si="36"/>
        <v>25.35</v>
      </c>
      <c r="AG41">
        <f t="shared" si="37"/>
        <v>0</v>
      </c>
      <c r="AH41">
        <f t="shared" si="38"/>
        <v>2.13</v>
      </c>
      <c r="AI41">
        <f t="shared" si="39"/>
        <v>0</v>
      </c>
      <c r="AJ41">
        <f t="shared" si="40"/>
        <v>0</v>
      </c>
      <c r="AK41">
        <v>314.81</v>
      </c>
      <c r="AL41">
        <v>287.64999999999998</v>
      </c>
      <c r="AM41">
        <v>1.81</v>
      </c>
      <c r="AN41">
        <v>0.27</v>
      </c>
      <c r="AO41">
        <v>25.35</v>
      </c>
      <c r="AP41">
        <v>0</v>
      </c>
      <c r="AQ41">
        <v>2.13</v>
      </c>
      <c r="AR41">
        <v>0</v>
      </c>
      <c r="AS41">
        <v>0</v>
      </c>
      <c r="AT41">
        <v>83</v>
      </c>
      <c r="AU41">
        <v>41</v>
      </c>
      <c r="AV41">
        <v>1.0469999999999999</v>
      </c>
      <c r="AW41">
        <v>1</v>
      </c>
      <c r="AZ41">
        <v>1</v>
      </c>
      <c r="BA41">
        <v>28.67</v>
      </c>
      <c r="BB41">
        <v>10.85</v>
      </c>
      <c r="BC41">
        <v>2.76</v>
      </c>
      <c r="BD41" t="s">
        <v>3</v>
      </c>
      <c r="BE41" t="s">
        <v>3</v>
      </c>
      <c r="BF41" t="s">
        <v>3</v>
      </c>
      <c r="BG41" t="s">
        <v>3</v>
      </c>
      <c r="BH41">
        <v>0</v>
      </c>
      <c r="BI41">
        <v>1</v>
      </c>
      <c r="BJ41" t="s">
        <v>88</v>
      </c>
      <c r="BM41">
        <v>97</v>
      </c>
      <c r="BN41">
        <v>0</v>
      </c>
      <c r="BO41" t="s">
        <v>86</v>
      </c>
      <c r="BP41">
        <v>1</v>
      </c>
      <c r="BQ41">
        <v>30</v>
      </c>
      <c r="BR41">
        <v>0</v>
      </c>
      <c r="BS41">
        <v>28.67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83</v>
      </c>
      <c r="CA41">
        <v>41</v>
      </c>
      <c r="CB41" t="s">
        <v>3</v>
      </c>
      <c r="CE41">
        <v>30</v>
      </c>
      <c r="CF41">
        <v>0</v>
      </c>
      <c r="CG41">
        <v>0</v>
      </c>
      <c r="CM41">
        <v>0</v>
      </c>
      <c r="CN41" t="s">
        <v>3</v>
      </c>
      <c r="CO41">
        <v>0</v>
      </c>
      <c r="CP41">
        <f t="shared" si="41"/>
        <v>551.38</v>
      </c>
      <c r="CQ41">
        <f t="shared" si="42"/>
        <v>793.91</v>
      </c>
      <c r="CR41">
        <f t="shared" si="43"/>
        <v>20.62</v>
      </c>
      <c r="CS41">
        <f t="shared" si="44"/>
        <v>8.0299999999999994</v>
      </c>
      <c r="CT41">
        <f t="shared" si="45"/>
        <v>760.9</v>
      </c>
      <c r="CU41">
        <f t="shared" si="46"/>
        <v>0</v>
      </c>
      <c r="CV41">
        <f t="shared" si="47"/>
        <v>2.2301099999999998</v>
      </c>
      <c r="CW41">
        <f t="shared" si="48"/>
        <v>0</v>
      </c>
      <c r="CX41">
        <f t="shared" si="49"/>
        <v>0</v>
      </c>
      <c r="CY41">
        <f t="shared" si="50"/>
        <v>221.06219999999996</v>
      </c>
      <c r="CZ41">
        <f t="shared" si="51"/>
        <v>109.19939999999998</v>
      </c>
      <c r="DC41" t="s">
        <v>3</v>
      </c>
      <c r="DD41" t="s">
        <v>3</v>
      </c>
      <c r="DE41" t="s">
        <v>3</v>
      </c>
      <c r="DF41" t="s">
        <v>3</v>
      </c>
      <c r="DG41" t="s">
        <v>3</v>
      </c>
      <c r="DH41" t="s">
        <v>3</v>
      </c>
      <c r="DI41" t="s">
        <v>3</v>
      </c>
      <c r="DJ41" t="s">
        <v>3</v>
      </c>
      <c r="DK41" t="s">
        <v>3</v>
      </c>
      <c r="DL41" t="s">
        <v>3</v>
      </c>
      <c r="DM41" t="s">
        <v>3</v>
      </c>
      <c r="DN41">
        <v>100</v>
      </c>
      <c r="DO41">
        <v>64</v>
      </c>
      <c r="DP41">
        <v>1.0469999999999999</v>
      </c>
      <c r="DQ41">
        <v>1</v>
      </c>
      <c r="DU41">
        <v>1005</v>
      </c>
      <c r="DV41" t="s">
        <v>31</v>
      </c>
      <c r="DW41" t="s">
        <v>31</v>
      </c>
      <c r="DX41">
        <v>100</v>
      </c>
      <c r="DZ41" t="s">
        <v>3</v>
      </c>
      <c r="EA41" t="s">
        <v>3</v>
      </c>
      <c r="EB41" t="s">
        <v>3</v>
      </c>
      <c r="EC41" t="s">
        <v>3</v>
      </c>
      <c r="EE41">
        <v>54007841</v>
      </c>
      <c r="EF41">
        <v>30</v>
      </c>
      <c r="EG41" t="s">
        <v>25</v>
      </c>
      <c r="EH41">
        <v>0</v>
      </c>
      <c r="EI41" t="s">
        <v>3</v>
      </c>
      <c r="EJ41">
        <v>1</v>
      </c>
      <c r="EK41">
        <v>97</v>
      </c>
      <c r="EL41" t="s">
        <v>79</v>
      </c>
      <c r="EM41" t="s">
        <v>80</v>
      </c>
      <c r="EO41" t="s">
        <v>3</v>
      </c>
      <c r="EQ41">
        <v>0</v>
      </c>
      <c r="ER41">
        <v>314.81</v>
      </c>
      <c r="ES41">
        <v>287.64999999999998</v>
      </c>
      <c r="ET41">
        <v>1.81</v>
      </c>
      <c r="EU41">
        <v>0.27</v>
      </c>
      <c r="EV41">
        <v>25.35</v>
      </c>
      <c r="EW41">
        <v>2.13</v>
      </c>
      <c r="EX41">
        <v>0</v>
      </c>
      <c r="EY41">
        <v>0</v>
      </c>
      <c r="FQ41">
        <v>0</v>
      </c>
      <c r="FR41">
        <f t="shared" si="52"/>
        <v>0</v>
      </c>
      <c r="FS41">
        <v>0</v>
      </c>
      <c r="FX41">
        <v>100</v>
      </c>
      <c r="FY41">
        <v>64</v>
      </c>
      <c r="GA41" t="s">
        <v>3</v>
      </c>
      <c r="GD41">
        <v>0</v>
      </c>
      <c r="GF41">
        <v>-1326803469</v>
      </c>
      <c r="GG41">
        <v>2</v>
      </c>
      <c r="GH41">
        <v>1</v>
      </c>
      <c r="GI41">
        <v>2</v>
      </c>
      <c r="GJ41">
        <v>0</v>
      </c>
      <c r="GK41">
        <f>ROUND(R41*(R12)/100,2)</f>
        <v>4.59</v>
      </c>
      <c r="GL41">
        <f t="shared" si="53"/>
        <v>0</v>
      </c>
      <c r="GM41">
        <f t="shared" si="54"/>
        <v>886.23</v>
      </c>
      <c r="GN41">
        <f t="shared" si="55"/>
        <v>886.23</v>
      </c>
      <c r="GO41">
        <f t="shared" si="56"/>
        <v>0</v>
      </c>
      <c r="GP41">
        <f t="shared" si="57"/>
        <v>0</v>
      </c>
      <c r="GR41">
        <v>0</v>
      </c>
      <c r="GS41">
        <v>0</v>
      </c>
      <c r="GT41">
        <v>0</v>
      </c>
      <c r="GU41" t="s">
        <v>3</v>
      </c>
      <c r="GV41">
        <f t="shared" si="58"/>
        <v>0</v>
      </c>
      <c r="GW41">
        <v>1</v>
      </c>
      <c r="GX41">
        <f t="shared" si="59"/>
        <v>0</v>
      </c>
      <c r="HA41">
        <v>0</v>
      </c>
      <c r="HB41">
        <v>0</v>
      </c>
      <c r="HC41">
        <f t="shared" si="60"/>
        <v>0</v>
      </c>
      <c r="HE41" t="s">
        <v>3</v>
      </c>
      <c r="HF41" t="s">
        <v>3</v>
      </c>
      <c r="HM41" t="s">
        <v>3</v>
      </c>
      <c r="HN41" t="s">
        <v>3</v>
      </c>
      <c r="HO41" t="s">
        <v>3</v>
      </c>
      <c r="HP41" t="s">
        <v>3</v>
      </c>
      <c r="HQ41" t="s">
        <v>3</v>
      </c>
      <c r="IK41">
        <v>0</v>
      </c>
    </row>
    <row r="43" spans="1:245" x14ac:dyDescent="0.2">
      <c r="A43" s="2">
        <v>51</v>
      </c>
      <c r="B43" s="2">
        <f>B24</f>
        <v>1</v>
      </c>
      <c r="C43" s="2">
        <f>A24</f>
        <v>4</v>
      </c>
      <c r="D43" s="2">
        <f>ROW(A24)</f>
        <v>24</v>
      </c>
      <c r="E43" s="2"/>
      <c r="F43" s="2" t="str">
        <f>IF(F24&lt;&gt;"",F24,"")</f>
        <v>Новый раздел</v>
      </c>
      <c r="G43" s="2" t="str">
        <f>IF(G24&lt;&gt;"",G24,"")</f>
        <v>Строительная часть</v>
      </c>
      <c r="H43" s="2">
        <v>0</v>
      </c>
      <c r="I43" s="2"/>
      <c r="J43" s="2"/>
      <c r="K43" s="2"/>
      <c r="L43" s="2"/>
      <c r="M43" s="2"/>
      <c r="N43" s="2"/>
      <c r="O43" s="2">
        <f t="shared" ref="O43:T43" si="61">ROUND(AB43,2)</f>
        <v>101367.16</v>
      </c>
      <c r="P43" s="2">
        <f t="shared" si="61"/>
        <v>10691.45</v>
      </c>
      <c r="Q43" s="2">
        <f t="shared" si="61"/>
        <v>39781.199999999997</v>
      </c>
      <c r="R43" s="2">
        <f t="shared" si="61"/>
        <v>12416.4</v>
      </c>
      <c r="S43" s="2">
        <f t="shared" si="61"/>
        <v>50894.51</v>
      </c>
      <c r="T43" s="2">
        <f t="shared" si="61"/>
        <v>0</v>
      </c>
      <c r="U43" s="2">
        <f>AH43</f>
        <v>166.46093650000003</v>
      </c>
      <c r="V43" s="2">
        <f>AI43</f>
        <v>0</v>
      </c>
      <c r="W43" s="2">
        <f>ROUND(AJ43,2)</f>
        <v>0</v>
      </c>
      <c r="X43" s="2">
        <f>ROUND(AK43,2)</f>
        <v>41773.629999999997</v>
      </c>
      <c r="Y43" s="2">
        <f>ROUND(AL43,2)</f>
        <v>20866.75</v>
      </c>
      <c r="Z43" s="2"/>
      <c r="AA43" s="2"/>
      <c r="AB43" s="2">
        <f>ROUND(SUMIF(AA28:AA41,"=54436342",O28:O41),2)</f>
        <v>101367.16</v>
      </c>
      <c r="AC43" s="2">
        <f>ROUND(SUMIF(AA28:AA41,"=54436342",P28:P41),2)</f>
        <v>10691.45</v>
      </c>
      <c r="AD43" s="2">
        <f>ROUND(SUMIF(AA28:AA41,"=54436342",Q28:Q41),2)</f>
        <v>39781.199999999997</v>
      </c>
      <c r="AE43" s="2">
        <f>ROUND(SUMIF(AA28:AA41,"=54436342",R28:R41),2)</f>
        <v>12416.4</v>
      </c>
      <c r="AF43" s="2">
        <f>ROUND(SUMIF(AA28:AA41,"=54436342",S28:S41),2)</f>
        <v>50894.51</v>
      </c>
      <c r="AG43" s="2">
        <f>ROUND(SUMIF(AA28:AA41,"=54436342",T28:T41),2)</f>
        <v>0</v>
      </c>
      <c r="AH43" s="2">
        <f>SUMIF(AA28:AA41,"=54436342",U28:U41)</f>
        <v>166.46093650000003</v>
      </c>
      <c r="AI43" s="2">
        <f>SUMIF(AA28:AA41,"=54436342",V28:V41)</f>
        <v>0</v>
      </c>
      <c r="AJ43" s="2">
        <f>ROUND(SUMIF(AA28:AA41,"=54436342",W28:W41),2)</f>
        <v>0</v>
      </c>
      <c r="AK43" s="2">
        <f>ROUND(SUMIF(AA28:AA41,"=54436342",X28:X41),2)</f>
        <v>41773.629999999997</v>
      </c>
      <c r="AL43" s="2">
        <f>ROUND(SUMIF(AA28:AA41,"=54436342",Y28:Y41),2)</f>
        <v>20866.75</v>
      </c>
      <c r="AM43" s="2"/>
      <c r="AN43" s="2"/>
      <c r="AO43" s="2">
        <f t="shared" ref="AO43:BD43" si="62">ROUND(BX43,2)</f>
        <v>0</v>
      </c>
      <c r="AP43" s="2">
        <f t="shared" si="62"/>
        <v>0</v>
      </c>
      <c r="AQ43" s="2">
        <f t="shared" si="62"/>
        <v>0</v>
      </c>
      <c r="AR43" s="2">
        <f t="shared" si="62"/>
        <v>183873.77</v>
      </c>
      <c r="AS43" s="2">
        <f t="shared" si="62"/>
        <v>183873.77</v>
      </c>
      <c r="AT43" s="2">
        <f t="shared" si="62"/>
        <v>0</v>
      </c>
      <c r="AU43" s="2">
        <f t="shared" si="62"/>
        <v>0</v>
      </c>
      <c r="AV43" s="2">
        <f t="shared" si="62"/>
        <v>10691.45</v>
      </c>
      <c r="AW43" s="2">
        <f t="shared" si="62"/>
        <v>10691.45</v>
      </c>
      <c r="AX43" s="2">
        <f t="shared" si="62"/>
        <v>0</v>
      </c>
      <c r="AY43" s="2">
        <f t="shared" si="62"/>
        <v>10691.45</v>
      </c>
      <c r="AZ43" s="2">
        <f t="shared" si="62"/>
        <v>0</v>
      </c>
      <c r="BA43" s="2">
        <f t="shared" si="62"/>
        <v>0</v>
      </c>
      <c r="BB43" s="2">
        <f t="shared" si="62"/>
        <v>0</v>
      </c>
      <c r="BC43" s="2">
        <f t="shared" si="62"/>
        <v>0</v>
      </c>
      <c r="BD43" s="2">
        <f t="shared" si="62"/>
        <v>0</v>
      </c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>
        <f>ROUND(SUMIF(AA28:AA41,"=54436342",FQ28:FQ41),2)</f>
        <v>0</v>
      </c>
      <c r="BY43" s="2">
        <f>ROUND(SUMIF(AA28:AA41,"=54436342",FR28:FR41),2)</f>
        <v>0</v>
      </c>
      <c r="BZ43" s="2">
        <f>ROUND(SUMIF(AA28:AA41,"=54436342",GL28:GL41),2)</f>
        <v>0</v>
      </c>
      <c r="CA43" s="2">
        <f>ROUND(SUMIF(AA28:AA41,"=54436342",GM28:GM41),2)</f>
        <v>183873.77</v>
      </c>
      <c r="CB43" s="2">
        <f>ROUND(SUMIF(AA28:AA41,"=54436342",GN28:GN41),2)</f>
        <v>183873.77</v>
      </c>
      <c r="CC43" s="2">
        <f>ROUND(SUMIF(AA28:AA41,"=54436342",GO28:GO41),2)</f>
        <v>0</v>
      </c>
      <c r="CD43" s="2">
        <f>ROUND(SUMIF(AA28:AA41,"=54436342",GP28:GP41),2)</f>
        <v>0</v>
      </c>
      <c r="CE43" s="2">
        <f>AC43-BX43</f>
        <v>10691.45</v>
      </c>
      <c r="CF43" s="2">
        <f>AC43-BY43</f>
        <v>10691.45</v>
      </c>
      <c r="CG43" s="2">
        <f>BX43-BZ43</f>
        <v>0</v>
      </c>
      <c r="CH43" s="2">
        <f>AC43-BX43-BY43+BZ43</f>
        <v>10691.45</v>
      </c>
      <c r="CI43" s="2">
        <f>BY43-BZ43</f>
        <v>0</v>
      </c>
      <c r="CJ43" s="2">
        <f>ROUND(SUMIF(AA28:AA41,"=54436342",GX28:GX41),2)</f>
        <v>0</v>
      </c>
      <c r="CK43" s="2">
        <f>ROUND(SUMIF(AA28:AA41,"=54436342",GY28:GY41),2)</f>
        <v>0</v>
      </c>
      <c r="CL43" s="2">
        <f>ROUND(SUMIF(AA28:AA41,"=54436342",GZ28:GZ41),2)</f>
        <v>0</v>
      </c>
      <c r="CM43" s="2">
        <f>ROUND(SUMIF(AA28:AA41,"=54436342",HD28:HD41),2)</f>
        <v>0</v>
      </c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>
        <v>0</v>
      </c>
    </row>
    <row r="45" spans="1:245" x14ac:dyDescent="0.2">
      <c r="A45" s="4">
        <v>50</v>
      </c>
      <c r="B45" s="4">
        <v>0</v>
      </c>
      <c r="C45" s="4">
        <v>0</v>
      </c>
      <c r="D45" s="4">
        <v>1</v>
      </c>
      <c r="E45" s="4">
        <v>201</v>
      </c>
      <c r="F45" s="4">
        <f>ROUND(Source!O43,O45)</f>
        <v>101367.16</v>
      </c>
      <c r="G45" s="4" t="s">
        <v>89</v>
      </c>
      <c r="H45" s="4" t="s">
        <v>90</v>
      </c>
      <c r="I45" s="4"/>
      <c r="J45" s="4"/>
      <c r="K45" s="4">
        <v>-201</v>
      </c>
      <c r="L45" s="4">
        <v>1</v>
      </c>
      <c r="M45" s="4">
        <v>3</v>
      </c>
      <c r="N45" s="4" t="s">
        <v>3</v>
      </c>
      <c r="O45" s="4">
        <v>2</v>
      </c>
      <c r="P45" s="4"/>
      <c r="Q45" s="4"/>
      <c r="R45" s="4"/>
      <c r="S45" s="4"/>
      <c r="T45" s="4"/>
      <c r="U45" s="4"/>
      <c r="V45" s="4"/>
      <c r="W45" s="4">
        <v>101367.16</v>
      </c>
      <c r="X45" s="4">
        <v>1</v>
      </c>
      <c r="Y45" s="4">
        <v>101367.16</v>
      </c>
      <c r="Z45" s="4"/>
      <c r="AA45" s="4"/>
      <c r="AB45" s="4"/>
    </row>
    <row r="46" spans="1:245" x14ac:dyDescent="0.2">
      <c r="A46" s="4">
        <v>50</v>
      </c>
      <c r="B46" s="4">
        <v>0</v>
      </c>
      <c r="C46" s="4">
        <v>0</v>
      </c>
      <c r="D46" s="4">
        <v>1</v>
      </c>
      <c r="E46" s="4">
        <v>202</v>
      </c>
      <c r="F46" s="4">
        <f>ROUND(Source!P43,O46)</f>
        <v>10691.45</v>
      </c>
      <c r="G46" s="4" t="s">
        <v>91</v>
      </c>
      <c r="H46" s="4" t="s">
        <v>92</v>
      </c>
      <c r="I46" s="4"/>
      <c r="J46" s="4"/>
      <c r="K46" s="4">
        <v>-202</v>
      </c>
      <c r="L46" s="4">
        <v>2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>
        <v>10691.45</v>
      </c>
      <c r="X46" s="4">
        <v>1</v>
      </c>
      <c r="Y46" s="4">
        <v>10691.45</v>
      </c>
      <c r="Z46" s="4"/>
      <c r="AA46" s="4"/>
      <c r="AB46" s="4"/>
    </row>
    <row r="47" spans="1:245" x14ac:dyDescent="0.2">
      <c r="A47" s="4">
        <v>50</v>
      </c>
      <c r="B47" s="4">
        <v>0</v>
      </c>
      <c r="C47" s="4">
        <v>0</v>
      </c>
      <c r="D47" s="4">
        <v>1</v>
      </c>
      <c r="E47" s="4">
        <v>222</v>
      </c>
      <c r="F47" s="4">
        <f>ROUND(Source!AO43,O47)</f>
        <v>0</v>
      </c>
      <c r="G47" s="4" t="s">
        <v>93</v>
      </c>
      <c r="H47" s="4" t="s">
        <v>94</v>
      </c>
      <c r="I47" s="4"/>
      <c r="J47" s="4"/>
      <c r="K47" s="4">
        <v>-222</v>
      </c>
      <c r="L47" s="4">
        <v>3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>
        <v>0</v>
      </c>
      <c r="X47" s="4">
        <v>1</v>
      </c>
      <c r="Y47" s="4">
        <v>0</v>
      </c>
      <c r="Z47" s="4"/>
      <c r="AA47" s="4"/>
      <c r="AB47" s="4"/>
    </row>
    <row r="48" spans="1:245" x14ac:dyDescent="0.2">
      <c r="A48" s="4">
        <v>50</v>
      </c>
      <c r="B48" s="4">
        <v>0</v>
      </c>
      <c r="C48" s="4">
        <v>0</v>
      </c>
      <c r="D48" s="4">
        <v>1</v>
      </c>
      <c r="E48" s="4">
        <v>225</v>
      </c>
      <c r="F48" s="4">
        <f>ROUND(Source!AV43,O48)</f>
        <v>10691.45</v>
      </c>
      <c r="G48" s="4" t="s">
        <v>95</v>
      </c>
      <c r="H48" s="4" t="s">
        <v>96</v>
      </c>
      <c r="I48" s="4"/>
      <c r="J48" s="4"/>
      <c r="K48" s="4">
        <v>-225</v>
      </c>
      <c r="L48" s="4">
        <v>4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>
        <v>10691.45</v>
      </c>
      <c r="X48" s="4">
        <v>1</v>
      </c>
      <c r="Y48" s="4">
        <v>10691.45</v>
      </c>
      <c r="Z48" s="4"/>
      <c r="AA48" s="4"/>
      <c r="AB48" s="4"/>
    </row>
    <row r="49" spans="1:28" x14ac:dyDescent="0.2">
      <c r="A49" s="4">
        <v>50</v>
      </c>
      <c r="B49" s="4">
        <v>0</v>
      </c>
      <c r="C49" s="4">
        <v>0</v>
      </c>
      <c r="D49" s="4">
        <v>1</v>
      </c>
      <c r="E49" s="4">
        <v>226</v>
      </c>
      <c r="F49" s="4">
        <f>ROUND(Source!AW43,O49)</f>
        <v>10691.45</v>
      </c>
      <c r="G49" s="4" t="s">
        <v>97</v>
      </c>
      <c r="H49" s="4" t="s">
        <v>98</v>
      </c>
      <c r="I49" s="4"/>
      <c r="J49" s="4"/>
      <c r="K49" s="4">
        <v>-226</v>
      </c>
      <c r="L49" s="4">
        <v>5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>
        <v>10691.45</v>
      </c>
      <c r="X49" s="4">
        <v>1</v>
      </c>
      <c r="Y49" s="4">
        <v>10691.45</v>
      </c>
      <c r="Z49" s="4"/>
      <c r="AA49" s="4"/>
      <c r="AB49" s="4"/>
    </row>
    <row r="50" spans="1:28" x14ac:dyDescent="0.2">
      <c r="A50" s="4">
        <v>50</v>
      </c>
      <c r="B50" s="4">
        <v>0</v>
      </c>
      <c r="C50" s="4">
        <v>0</v>
      </c>
      <c r="D50" s="4">
        <v>1</v>
      </c>
      <c r="E50" s="4">
        <v>227</v>
      </c>
      <c r="F50" s="4">
        <f>ROUND(Source!AX43,O50)</f>
        <v>0</v>
      </c>
      <c r="G50" s="4" t="s">
        <v>99</v>
      </c>
      <c r="H50" s="4" t="s">
        <v>100</v>
      </c>
      <c r="I50" s="4"/>
      <c r="J50" s="4"/>
      <c r="K50" s="4">
        <v>-227</v>
      </c>
      <c r="L50" s="4">
        <v>6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>
        <v>0</v>
      </c>
      <c r="X50" s="4">
        <v>1</v>
      </c>
      <c r="Y50" s="4">
        <v>0</v>
      </c>
      <c r="Z50" s="4"/>
      <c r="AA50" s="4"/>
      <c r="AB50" s="4"/>
    </row>
    <row r="51" spans="1:28" x14ac:dyDescent="0.2">
      <c r="A51" s="4">
        <v>50</v>
      </c>
      <c r="B51" s="4">
        <v>0</v>
      </c>
      <c r="C51" s="4">
        <v>0</v>
      </c>
      <c r="D51" s="4">
        <v>1</v>
      </c>
      <c r="E51" s="4">
        <v>228</v>
      </c>
      <c r="F51" s="4">
        <f>ROUND(Source!AY43,O51)</f>
        <v>10691.45</v>
      </c>
      <c r="G51" s="4" t="s">
        <v>101</v>
      </c>
      <c r="H51" s="4" t="s">
        <v>102</v>
      </c>
      <c r="I51" s="4"/>
      <c r="J51" s="4"/>
      <c r="K51" s="4">
        <v>-228</v>
      </c>
      <c r="L51" s="4">
        <v>7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10691.45</v>
      </c>
      <c r="X51" s="4">
        <v>1</v>
      </c>
      <c r="Y51" s="4">
        <v>10691.45</v>
      </c>
      <c r="Z51" s="4"/>
      <c r="AA51" s="4"/>
      <c r="AB51" s="4"/>
    </row>
    <row r="52" spans="1:28" x14ac:dyDescent="0.2">
      <c r="A52" s="4">
        <v>50</v>
      </c>
      <c r="B52" s="4">
        <v>0</v>
      </c>
      <c r="C52" s="4">
        <v>0</v>
      </c>
      <c r="D52" s="4">
        <v>1</v>
      </c>
      <c r="E52" s="4">
        <v>216</v>
      </c>
      <c r="F52" s="4">
        <f>ROUND(Source!AP43,O52)</f>
        <v>0</v>
      </c>
      <c r="G52" s="4" t="s">
        <v>103</v>
      </c>
      <c r="H52" s="4" t="s">
        <v>104</v>
      </c>
      <c r="I52" s="4"/>
      <c r="J52" s="4"/>
      <c r="K52" s="4">
        <v>-216</v>
      </c>
      <c r="L52" s="4">
        <v>8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0</v>
      </c>
      <c r="X52" s="4">
        <v>1</v>
      </c>
      <c r="Y52" s="4">
        <v>0</v>
      </c>
      <c r="Z52" s="4"/>
      <c r="AA52" s="4"/>
      <c r="AB52" s="4"/>
    </row>
    <row r="53" spans="1:28" x14ac:dyDescent="0.2">
      <c r="A53" s="4">
        <v>50</v>
      </c>
      <c r="B53" s="4">
        <v>0</v>
      </c>
      <c r="C53" s="4">
        <v>0</v>
      </c>
      <c r="D53" s="4">
        <v>1</v>
      </c>
      <c r="E53" s="4">
        <v>223</v>
      </c>
      <c r="F53" s="4">
        <f>ROUND(Source!AQ43,O53)</f>
        <v>0</v>
      </c>
      <c r="G53" s="4" t="s">
        <v>105</v>
      </c>
      <c r="H53" s="4" t="s">
        <v>106</v>
      </c>
      <c r="I53" s="4"/>
      <c r="J53" s="4"/>
      <c r="K53" s="4">
        <v>-223</v>
      </c>
      <c r="L53" s="4">
        <v>9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>
        <v>0</v>
      </c>
      <c r="X53" s="4">
        <v>1</v>
      </c>
      <c r="Y53" s="4">
        <v>0</v>
      </c>
      <c r="Z53" s="4"/>
      <c r="AA53" s="4"/>
      <c r="AB53" s="4"/>
    </row>
    <row r="54" spans="1:28" x14ac:dyDescent="0.2">
      <c r="A54" s="4">
        <v>50</v>
      </c>
      <c r="B54" s="4">
        <v>0</v>
      </c>
      <c r="C54" s="4">
        <v>0</v>
      </c>
      <c r="D54" s="4">
        <v>1</v>
      </c>
      <c r="E54" s="4">
        <v>229</v>
      </c>
      <c r="F54" s="4">
        <f>ROUND(Source!AZ43,O54)</f>
        <v>0</v>
      </c>
      <c r="G54" s="4" t="s">
        <v>107</v>
      </c>
      <c r="H54" s="4" t="s">
        <v>108</v>
      </c>
      <c r="I54" s="4"/>
      <c r="J54" s="4"/>
      <c r="K54" s="4">
        <v>-229</v>
      </c>
      <c r="L54" s="4">
        <v>10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>
        <v>0</v>
      </c>
      <c r="X54" s="4">
        <v>1</v>
      </c>
      <c r="Y54" s="4">
        <v>0</v>
      </c>
      <c r="Z54" s="4"/>
      <c r="AA54" s="4"/>
      <c r="AB54" s="4"/>
    </row>
    <row r="55" spans="1:28" x14ac:dyDescent="0.2">
      <c r="A55" s="4">
        <v>50</v>
      </c>
      <c r="B55" s="4">
        <v>0</v>
      </c>
      <c r="C55" s="4">
        <v>0</v>
      </c>
      <c r="D55" s="4">
        <v>1</v>
      </c>
      <c r="E55" s="4">
        <v>203</v>
      </c>
      <c r="F55" s="4">
        <f>ROUND(Source!Q43,O55)</f>
        <v>39781.199999999997</v>
      </c>
      <c r="G55" s="4" t="s">
        <v>109</v>
      </c>
      <c r="H55" s="4" t="s">
        <v>110</v>
      </c>
      <c r="I55" s="4"/>
      <c r="J55" s="4"/>
      <c r="K55" s="4">
        <v>-203</v>
      </c>
      <c r="L55" s="4">
        <v>11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>
        <v>39781.199999999997</v>
      </c>
      <c r="X55" s="4">
        <v>1</v>
      </c>
      <c r="Y55" s="4">
        <v>39781.199999999997</v>
      </c>
      <c r="Z55" s="4"/>
      <c r="AA55" s="4"/>
      <c r="AB55" s="4"/>
    </row>
    <row r="56" spans="1:28" x14ac:dyDescent="0.2">
      <c r="A56" s="4">
        <v>50</v>
      </c>
      <c r="B56" s="4">
        <v>0</v>
      </c>
      <c r="C56" s="4">
        <v>0</v>
      </c>
      <c r="D56" s="4">
        <v>1</v>
      </c>
      <c r="E56" s="4">
        <v>231</v>
      </c>
      <c r="F56" s="4">
        <f>ROUND(Source!BB43,O56)</f>
        <v>0</v>
      </c>
      <c r="G56" s="4" t="s">
        <v>111</v>
      </c>
      <c r="H56" s="4" t="s">
        <v>112</v>
      </c>
      <c r="I56" s="4"/>
      <c r="J56" s="4"/>
      <c r="K56" s="4">
        <v>-231</v>
      </c>
      <c r="L56" s="4">
        <v>12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>
        <v>0</v>
      </c>
      <c r="X56" s="4">
        <v>1</v>
      </c>
      <c r="Y56" s="4">
        <v>0</v>
      </c>
      <c r="Z56" s="4"/>
      <c r="AA56" s="4"/>
      <c r="AB56" s="4"/>
    </row>
    <row r="57" spans="1:28" x14ac:dyDescent="0.2">
      <c r="A57" s="4">
        <v>50</v>
      </c>
      <c r="B57" s="4">
        <v>0</v>
      </c>
      <c r="C57" s="4">
        <v>0</v>
      </c>
      <c r="D57" s="4">
        <v>1</v>
      </c>
      <c r="E57" s="4">
        <v>204</v>
      </c>
      <c r="F57" s="4">
        <f>ROUND(Source!R43,O57)</f>
        <v>12416.4</v>
      </c>
      <c r="G57" s="4" t="s">
        <v>113</v>
      </c>
      <c r="H57" s="4" t="s">
        <v>114</v>
      </c>
      <c r="I57" s="4"/>
      <c r="J57" s="4"/>
      <c r="K57" s="4">
        <v>-204</v>
      </c>
      <c r="L57" s="4">
        <v>13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>
        <v>12416.4</v>
      </c>
      <c r="X57" s="4">
        <v>1</v>
      </c>
      <c r="Y57" s="4">
        <v>12416.4</v>
      </c>
      <c r="Z57" s="4"/>
      <c r="AA57" s="4"/>
      <c r="AB57" s="4"/>
    </row>
    <row r="58" spans="1:28" x14ac:dyDescent="0.2">
      <c r="A58" s="4">
        <v>50</v>
      </c>
      <c r="B58" s="4">
        <v>0</v>
      </c>
      <c r="C58" s="4">
        <v>0</v>
      </c>
      <c r="D58" s="4">
        <v>1</v>
      </c>
      <c r="E58" s="4">
        <v>205</v>
      </c>
      <c r="F58" s="4">
        <f>ROUND(Source!S43,O58)</f>
        <v>50894.51</v>
      </c>
      <c r="G58" s="4" t="s">
        <v>115</v>
      </c>
      <c r="H58" s="4" t="s">
        <v>116</v>
      </c>
      <c r="I58" s="4"/>
      <c r="J58" s="4"/>
      <c r="K58" s="4">
        <v>-205</v>
      </c>
      <c r="L58" s="4">
        <v>14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>
        <v>50894.51</v>
      </c>
      <c r="X58" s="4">
        <v>1</v>
      </c>
      <c r="Y58" s="4">
        <v>50894.51</v>
      </c>
      <c r="Z58" s="4"/>
      <c r="AA58" s="4"/>
      <c r="AB58" s="4"/>
    </row>
    <row r="59" spans="1:28" x14ac:dyDescent="0.2">
      <c r="A59" s="4">
        <v>50</v>
      </c>
      <c r="B59" s="4">
        <v>0</v>
      </c>
      <c r="C59" s="4">
        <v>0</v>
      </c>
      <c r="D59" s="4">
        <v>1</v>
      </c>
      <c r="E59" s="4">
        <v>232</v>
      </c>
      <c r="F59" s="4">
        <f>ROUND(Source!BC43,O59)</f>
        <v>0</v>
      </c>
      <c r="G59" s="4" t="s">
        <v>117</v>
      </c>
      <c r="H59" s="4" t="s">
        <v>118</v>
      </c>
      <c r="I59" s="4"/>
      <c r="J59" s="4"/>
      <c r="K59" s="4">
        <v>-232</v>
      </c>
      <c r="L59" s="4">
        <v>15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>
        <v>0</v>
      </c>
      <c r="X59" s="4">
        <v>1</v>
      </c>
      <c r="Y59" s="4">
        <v>0</v>
      </c>
      <c r="Z59" s="4"/>
      <c r="AA59" s="4"/>
      <c r="AB59" s="4"/>
    </row>
    <row r="60" spans="1:28" x14ac:dyDescent="0.2">
      <c r="A60" s="4">
        <v>50</v>
      </c>
      <c r="B60" s="4">
        <v>0</v>
      </c>
      <c r="C60" s="4">
        <v>0</v>
      </c>
      <c r="D60" s="4">
        <v>1</v>
      </c>
      <c r="E60" s="4">
        <v>214</v>
      </c>
      <c r="F60" s="4">
        <f>ROUND(Source!AS43,O60)</f>
        <v>183873.77</v>
      </c>
      <c r="G60" s="4" t="s">
        <v>119</v>
      </c>
      <c r="H60" s="4" t="s">
        <v>120</v>
      </c>
      <c r="I60" s="4"/>
      <c r="J60" s="4"/>
      <c r="K60" s="4">
        <v>-214</v>
      </c>
      <c r="L60" s="4">
        <v>16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183873.77</v>
      </c>
      <c r="X60" s="4">
        <v>1</v>
      </c>
      <c r="Y60" s="4">
        <v>183873.77</v>
      </c>
      <c r="Z60" s="4"/>
      <c r="AA60" s="4"/>
      <c r="AB60" s="4"/>
    </row>
    <row r="61" spans="1:28" x14ac:dyDescent="0.2">
      <c r="A61" s="4">
        <v>50</v>
      </c>
      <c r="B61" s="4">
        <v>0</v>
      </c>
      <c r="C61" s="4">
        <v>0</v>
      </c>
      <c r="D61" s="4">
        <v>1</v>
      </c>
      <c r="E61" s="4">
        <v>215</v>
      </c>
      <c r="F61" s="4">
        <f>ROUND(Source!AT43,O61)</f>
        <v>0</v>
      </c>
      <c r="G61" s="4" t="s">
        <v>121</v>
      </c>
      <c r="H61" s="4" t="s">
        <v>122</v>
      </c>
      <c r="I61" s="4"/>
      <c r="J61" s="4"/>
      <c r="K61" s="4">
        <v>-215</v>
      </c>
      <c r="L61" s="4">
        <v>17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>
        <v>0</v>
      </c>
      <c r="X61" s="4">
        <v>1</v>
      </c>
      <c r="Y61" s="4">
        <v>0</v>
      </c>
      <c r="Z61" s="4"/>
      <c r="AA61" s="4"/>
      <c r="AB61" s="4"/>
    </row>
    <row r="62" spans="1:28" x14ac:dyDescent="0.2">
      <c r="A62" s="4">
        <v>50</v>
      </c>
      <c r="B62" s="4">
        <v>0</v>
      </c>
      <c r="C62" s="4">
        <v>0</v>
      </c>
      <c r="D62" s="4">
        <v>1</v>
      </c>
      <c r="E62" s="4">
        <v>217</v>
      </c>
      <c r="F62" s="4">
        <f>ROUND(Source!AU43,O62)</f>
        <v>0</v>
      </c>
      <c r="G62" s="4" t="s">
        <v>123</v>
      </c>
      <c r="H62" s="4" t="s">
        <v>124</v>
      </c>
      <c r="I62" s="4"/>
      <c r="J62" s="4"/>
      <c r="K62" s="4">
        <v>-217</v>
      </c>
      <c r="L62" s="4">
        <v>18</v>
      </c>
      <c r="M62" s="4">
        <v>3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>
        <v>0</v>
      </c>
      <c r="X62" s="4">
        <v>1</v>
      </c>
      <c r="Y62" s="4">
        <v>0</v>
      </c>
      <c r="Z62" s="4"/>
      <c r="AA62" s="4"/>
      <c r="AB62" s="4"/>
    </row>
    <row r="63" spans="1:28" x14ac:dyDescent="0.2">
      <c r="A63" s="4">
        <v>50</v>
      </c>
      <c r="B63" s="4">
        <v>0</v>
      </c>
      <c r="C63" s="4">
        <v>0</v>
      </c>
      <c r="D63" s="4">
        <v>1</v>
      </c>
      <c r="E63" s="4">
        <v>230</v>
      </c>
      <c r="F63" s="4">
        <f>ROUND(Source!BA43,O63)</f>
        <v>0</v>
      </c>
      <c r="G63" s="4" t="s">
        <v>125</v>
      </c>
      <c r="H63" s="4" t="s">
        <v>126</v>
      </c>
      <c r="I63" s="4"/>
      <c r="J63" s="4"/>
      <c r="K63" s="4">
        <v>-230</v>
      </c>
      <c r="L63" s="4">
        <v>19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>
        <v>0</v>
      </c>
      <c r="X63" s="4">
        <v>1</v>
      </c>
      <c r="Y63" s="4">
        <v>0</v>
      </c>
      <c r="Z63" s="4"/>
      <c r="AA63" s="4"/>
      <c r="AB63" s="4"/>
    </row>
    <row r="64" spans="1:28" x14ac:dyDescent="0.2">
      <c r="A64" s="4">
        <v>50</v>
      </c>
      <c r="B64" s="4">
        <v>0</v>
      </c>
      <c r="C64" s="4">
        <v>0</v>
      </c>
      <c r="D64" s="4">
        <v>1</v>
      </c>
      <c r="E64" s="4">
        <v>206</v>
      </c>
      <c r="F64" s="4">
        <f>ROUND(Source!T43,O64)</f>
        <v>0</v>
      </c>
      <c r="G64" s="4" t="s">
        <v>127</v>
      </c>
      <c r="H64" s="4" t="s">
        <v>128</v>
      </c>
      <c r="I64" s="4"/>
      <c r="J64" s="4"/>
      <c r="K64" s="4">
        <v>-206</v>
      </c>
      <c r="L64" s="4">
        <v>20</v>
      </c>
      <c r="M64" s="4">
        <v>3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>
        <v>0</v>
      </c>
      <c r="X64" s="4">
        <v>1</v>
      </c>
      <c r="Y64" s="4">
        <v>0</v>
      </c>
      <c r="Z64" s="4"/>
      <c r="AA64" s="4"/>
      <c r="AB64" s="4"/>
    </row>
    <row r="65" spans="1:245" x14ac:dyDescent="0.2">
      <c r="A65" s="4">
        <v>50</v>
      </c>
      <c r="B65" s="4">
        <v>0</v>
      </c>
      <c r="C65" s="4">
        <v>0</v>
      </c>
      <c r="D65" s="4">
        <v>1</v>
      </c>
      <c r="E65" s="4">
        <v>207</v>
      </c>
      <c r="F65" s="4">
        <f>Source!U43</f>
        <v>166.46093650000003</v>
      </c>
      <c r="G65" s="4" t="s">
        <v>129</v>
      </c>
      <c r="H65" s="4" t="s">
        <v>130</v>
      </c>
      <c r="I65" s="4"/>
      <c r="J65" s="4"/>
      <c r="K65" s="4">
        <v>-207</v>
      </c>
      <c r="L65" s="4">
        <v>21</v>
      </c>
      <c r="M65" s="4">
        <v>3</v>
      </c>
      <c r="N65" s="4" t="s">
        <v>3</v>
      </c>
      <c r="O65" s="4">
        <v>-1</v>
      </c>
      <c r="P65" s="4"/>
      <c r="Q65" s="4"/>
      <c r="R65" s="4"/>
      <c r="S65" s="4"/>
      <c r="T65" s="4"/>
      <c r="U65" s="4"/>
      <c r="V65" s="4"/>
      <c r="W65" s="4">
        <v>166.46093650000003</v>
      </c>
      <c r="X65" s="4">
        <v>1</v>
      </c>
      <c r="Y65" s="4">
        <v>166.46093650000003</v>
      </c>
      <c r="Z65" s="4"/>
      <c r="AA65" s="4"/>
      <c r="AB65" s="4"/>
    </row>
    <row r="66" spans="1:245" x14ac:dyDescent="0.2">
      <c r="A66" s="4">
        <v>50</v>
      </c>
      <c r="B66" s="4">
        <v>0</v>
      </c>
      <c r="C66" s="4">
        <v>0</v>
      </c>
      <c r="D66" s="4">
        <v>1</v>
      </c>
      <c r="E66" s="4">
        <v>208</v>
      </c>
      <c r="F66" s="4">
        <f>Source!V43</f>
        <v>0</v>
      </c>
      <c r="G66" s="4" t="s">
        <v>131</v>
      </c>
      <c r="H66" s="4" t="s">
        <v>132</v>
      </c>
      <c r="I66" s="4"/>
      <c r="J66" s="4"/>
      <c r="K66" s="4">
        <v>-208</v>
      </c>
      <c r="L66" s="4">
        <v>22</v>
      </c>
      <c r="M66" s="4">
        <v>3</v>
      </c>
      <c r="N66" s="4" t="s">
        <v>3</v>
      </c>
      <c r="O66" s="4">
        <v>-1</v>
      </c>
      <c r="P66" s="4"/>
      <c r="Q66" s="4"/>
      <c r="R66" s="4"/>
      <c r="S66" s="4"/>
      <c r="T66" s="4"/>
      <c r="U66" s="4"/>
      <c r="V66" s="4"/>
      <c r="W66" s="4">
        <v>0</v>
      </c>
      <c r="X66" s="4">
        <v>1</v>
      </c>
      <c r="Y66" s="4">
        <v>0</v>
      </c>
      <c r="Z66" s="4"/>
      <c r="AA66" s="4"/>
      <c r="AB66" s="4"/>
    </row>
    <row r="67" spans="1:245" x14ac:dyDescent="0.2">
      <c r="A67" s="4">
        <v>50</v>
      </c>
      <c r="B67" s="4">
        <v>0</v>
      </c>
      <c r="C67" s="4">
        <v>0</v>
      </c>
      <c r="D67" s="4">
        <v>1</v>
      </c>
      <c r="E67" s="4">
        <v>209</v>
      </c>
      <c r="F67" s="4">
        <f>ROUND(Source!W43,O67)</f>
        <v>0</v>
      </c>
      <c r="G67" s="4" t="s">
        <v>133</v>
      </c>
      <c r="H67" s="4" t="s">
        <v>134</v>
      </c>
      <c r="I67" s="4"/>
      <c r="J67" s="4"/>
      <c r="K67" s="4">
        <v>-209</v>
      </c>
      <c r="L67" s="4">
        <v>23</v>
      </c>
      <c r="M67" s="4">
        <v>3</v>
      </c>
      <c r="N67" s="4" t="s">
        <v>3</v>
      </c>
      <c r="O67" s="4">
        <v>2</v>
      </c>
      <c r="P67" s="4"/>
      <c r="Q67" s="4"/>
      <c r="R67" s="4"/>
      <c r="S67" s="4"/>
      <c r="T67" s="4"/>
      <c r="U67" s="4"/>
      <c r="V67" s="4"/>
      <c r="W67" s="4">
        <v>0</v>
      </c>
      <c r="X67" s="4">
        <v>1</v>
      </c>
      <c r="Y67" s="4">
        <v>0</v>
      </c>
      <c r="Z67" s="4"/>
      <c r="AA67" s="4"/>
      <c r="AB67" s="4"/>
    </row>
    <row r="68" spans="1:245" x14ac:dyDescent="0.2">
      <c r="A68" s="4">
        <v>50</v>
      </c>
      <c r="B68" s="4">
        <v>0</v>
      </c>
      <c r="C68" s="4">
        <v>0</v>
      </c>
      <c r="D68" s="4">
        <v>1</v>
      </c>
      <c r="E68" s="4">
        <v>233</v>
      </c>
      <c r="F68" s="4">
        <f>ROUND(Source!BD43,O68)</f>
        <v>0</v>
      </c>
      <c r="G68" s="4" t="s">
        <v>135</v>
      </c>
      <c r="H68" s="4" t="s">
        <v>136</v>
      </c>
      <c r="I68" s="4"/>
      <c r="J68" s="4"/>
      <c r="K68" s="4">
        <v>-233</v>
      </c>
      <c r="L68" s="4">
        <v>24</v>
      </c>
      <c r="M68" s="4">
        <v>3</v>
      </c>
      <c r="N68" s="4" t="s">
        <v>3</v>
      </c>
      <c r="O68" s="4">
        <v>2</v>
      </c>
      <c r="P68" s="4"/>
      <c r="Q68" s="4"/>
      <c r="R68" s="4"/>
      <c r="S68" s="4"/>
      <c r="T68" s="4"/>
      <c r="U68" s="4"/>
      <c r="V68" s="4"/>
      <c r="W68" s="4">
        <v>0</v>
      </c>
      <c r="X68" s="4">
        <v>1</v>
      </c>
      <c r="Y68" s="4">
        <v>0</v>
      </c>
      <c r="Z68" s="4"/>
      <c r="AA68" s="4"/>
      <c r="AB68" s="4"/>
    </row>
    <row r="69" spans="1:245" x14ac:dyDescent="0.2">
      <c r="A69" s="4">
        <v>50</v>
      </c>
      <c r="B69" s="4">
        <v>0</v>
      </c>
      <c r="C69" s="4">
        <v>0</v>
      </c>
      <c r="D69" s="4">
        <v>1</v>
      </c>
      <c r="E69" s="4">
        <v>210</v>
      </c>
      <c r="F69" s="4">
        <f>ROUND(Source!X43,O69)</f>
        <v>41773.629999999997</v>
      </c>
      <c r="G69" s="4" t="s">
        <v>137</v>
      </c>
      <c r="H69" s="4" t="s">
        <v>138</v>
      </c>
      <c r="I69" s="4"/>
      <c r="J69" s="4"/>
      <c r="K69" s="4">
        <v>-210</v>
      </c>
      <c r="L69" s="4">
        <v>25</v>
      </c>
      <c r="M69" s="4">
        <v>3</v>
      </c>
      <c r="N69" s="4" t="s">
        <v>3</v>
      </c>
      <c r="O69" s="4">
        <v>2</v>
      </c>
      <c r="P69" s="4"/>
      <c r="Q69" s="4"/>
      <c r="R69" s="4"/>
      <c r="S69" s="4"/>
      <c r="T69" s="4"/>
      <c r="U69" s="4"/>
      <c r="V69" s="4"/>
      <c r="W69" s="4">
        <v>41773.629999999997</v>
      </c>
      <c r="X69" s="4">
        <v>1</v>
      </c>
      <c r="Y69" s="4">
        <v>41773.629999999997</v>
      </c>
      <c r="Z69" s="4"/>
      <c r="AA69" s="4"/>
      <c r="AB69" s="4"/>
    </row>
    <row r="70" spans="1:245" x14ac:dyDescent="0.2">
      <c r="A70" s="4">
        <v>50</v>
      </c>
      <c r="B70" s="4">
        <v>0</v>
      </c>
      <c r="C70" s="4">
        <v>0</v>
      </c>
      <c r="D70" s="4">
        <v>1</v>
      </c>
      <c r="E70" s="4">
        <v>211</v>
      </c>
      <c r="F70" s="4">
        <f>ROUND(Source!Y43,O70)</f>
        <v>20866.75</v>
      </c>
      <c r="G70" s="4" t="s">
        <v>139</v>
      </c>
      <c r="H70" s="4" t="s">
        <v>140</v>
      </c>
      <c r="I70" s="4"/>
      <c r="J70" s="4"/>
      <c r="K70" s="4">
        <v>-211</v>
      </c>
      <c r="L70" s="4">
        <v>26</v>
      </c>
      <c r="M70" s="4">
        <v>3</v>
      </c>
      <c r="N70" s="4" t="s">
        <v>3</v>
      </c>
      <c r="O70" s="4">
        <v>2</v>
      </c>
      <c r="P70" s="4"/>
      <c r="Q70" s="4"/>
      <c r="R70" s="4"/>
      <c r="S70" s="4"/>
      <c r="T70" s="4"/>
      <c r="U70" s="4"/>
      <c r="V70" s="4"/>
      <c r="W70" s="4">
        <v>20866.75</v>
      </c>
      <c r="X70" s="4">
        <v>1</v>
      </c>
      <c r="Y70" s="4">
        <v>20866.75</v>
      </c>
      <c r="Z70" s="4"/>
      <c r="AA70" s="4"/>
      <c r="AB70" s="4"/>
    </row>
    <row r="71" spans="1:245" x14ac:dyDescent="0.2">
      <c r="A71" s="4">
        <v>50</v>
      </c>
      <c r="B71" s="4">
        <v>0</v>
      </c>
      <c r="C71" s="4">
        <v>0</v>
      </c>
      <c r="D71" s="4">
        <v>1</v>
      </c>
      <c r="E71" s="4">
        <v>224</v>
      </c>
      <c r="F71" s="4">
        <f>ROUND(Source!AR43,O71)</f>
        <v>183873.77</v>
      </c>
      <c r="G71" s="4" t="s">
        <v>141</v>
      </c>
      <c r="H71" s="4" t="s">
        <v>142</v>
      </c>
      <c r="I71" s="4"/>
      <c r="J71" s="4"/>
      <c r="K71" s="4">
        <v>-224</v>
      </c>
      <c r="L71" s="4">
        <v>27</v>
      </c>
      <c r="M71" s="4">
        <v>3</v>
      </c>
      <c r="N71" s="4" t="s">
        <v>3</v>
      </c>
      <c r="O71" s="4">
        <v>2</v>
      </c>
      <c r="P71" s="4"/>
      <c r="Q71" s="4"/>
      <c r="R71" s="4"/>
      <c r="S71" s="4"/>
      <c r="T71" s="4"/>
      <c r="U71" s="4"/>
      <c r="V71" s="4"/>
      <c r="W71" s="4">
        <v>183873.77</v>
      </c>
      <c r="X71" s="4">
        <v>1</v>
      </c>
      <c r="Y71" s="4">
        <v>183873.77</v>
      </c>
      <c r="Z71" s="4"/>
      <c r="AA71" s="4"/>
      <c r="AB71" s="4"/>
    </row>
    <row r="73" spans="1:245" x14ac:dyDescent="0.2">
      <c r="A73" s="1">
        <v>4</v>
      </c>
      <c r="B73" s="1">
        <v>1</v>
      </c>
      <c r="C73" s="1"/>
      <c r="D73" s="1">
        <f>ROW(A89)</f>
        <v>89</v>
      </c>
      <c r="E73" s="1"/>
      <c r="F73" s="1" t="s">
        <v>18</v>
      </c>
      <c r="G73" s="1" t="s">
        <v>143</v>
      </c>
      <c r="H73" s="1" t="s">
        <v>3</v>
      </c>
      <c r="I73" s="1">
        <v>0</v>
      </c>
      <c r="J73" s="1"/>
      <c r="K73" s="1">
        <v>0</v>
      </c>
      <c r="L73" s="1"/>
      <c r="M73" s="1" t="s">
        <v>3</v>
      </c>
      <c r="N73" s="1"/>
      <c r="O73" s="1"/>
      <c r="P73" s="1"/>
      <c r="Q73" s="1"/>
      <c r="R73" s="1"/>
      <c r="S73" s="1">
        <v>0</v>
      </c>
      <c r="T73" s="1"/>
      <c r="U73" s="1" t="s">
        <v>3</v>
      </c>
      <c r="V73" s="1">
        <v>0</v>
      </c>
      <c r="W73" s="1"/>
      <c r="X73" s="1"/>
      <c r="Y73" s="1"/>
      <c r="Z73" s="1"/>
      <c r="AA73" s="1"/>
      <c r="AB73" s="1" t="s">
        <v>3</v>
      </c>
      <c r="AC73" s="1" t="s">
        <v>3</v>
      </c>
      <c r="AD73" s="1" t="s">
        <v>3</v>
      </c>
      <c r="AE73" s="1" t="s">
        <v>3</v>
      </c>
      <c r="AF73" s="1" t="s">
        <v>3</v>
      </c>
      <c r="AG73" s="1" t="s">
        <v>3</v>
      </c>
      <c r="AH73" s="1"/>
      <c r="AI73" s="1"/>
      <c r="AJ73" s="1"/>
      <c r="AK73" s="1"/>
      <c r="AL73" s="1"/>
      <c r="AM73" s="1"/>
      <c r="AN73" s="1"/>
      <c r="AO73" s="1"/>
      <c r="AP73" s="1" t="s">
        <v>3</v>
      </c>
      <c r="AQ73" s="1" t="s">
        <v>3</v>
      </c>
      <c r="AR73" s="1" t="s">
        <v>3</v>
      </c>
      <c r="AS73" s="1"/>
      <c r="AT73" s="1"/>
      <c r="AU73" s="1"/>
      <c r="AV73" s="1"/>
      <c r="AW73" s="1"/>
      <c r="AX73" s="1"/>
      <c r="AY73" s="1"/>
      <c r="AZ73" s="1" t="s">
        <v>3</v>
      </c>
      <c r="BA73" s="1"/>
      <c r="BB73" s="1" t="s">
        <v>3</v>
      </c>
      <c r="BC73" s="1" t="s">
        <v>3</v>
      </c>
      <c r="BD73" s="1" t="s">
        <v>3</v>
      </c>
      <c r="BE73" s="1" t="s">
        <v>3</v>
      </c>
      <c r="BF73" s="1" t="s">
        <v>3</v>
      </c>
      <c r="BG73" s="1" t="s">
        <v>3</v>
      </c>
      <c r="BH73" s="1" t="s">
        <v>3</v>
      </c>
      <c r="BI73" s="1" t="s">
        <v>3</v>
      </c>
      <c r="BJ73" s="1" t="s">
        <v>3</v>
      </c>
      <c r="BK73" s="1" t="s">
        <v>3</v>
      </c>
      <c r="BL73" s="1" t="s">
        <v>3</v>
      </c>
      <c r="BM73" s="1" t="s">
        <v>3</v>
      </c>
      <c r="BN73" s="1" t="s">
        <v>3</v>
      </c>
      <c r="BO73" s="1" t="s">
        <v>3</v>
      </c>
      <c r="BP73" s="1" t="s">
        <v>3</v>
      </c>
      <c r="BQ73" s="1"/>
      <c r="BR73" s="1"/>
      <c r="BS73" s="1"/>
      <c r="BT73" s="1"/>
      <c r="BU73" s="1"/>
      <c r="BV73" s="1"/>
      <c r="BW73" s="1"/>
      <c r="BX73" s="1">
        <v>0</v>
      </c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>
        <v>0</v>
      </c>
    </row>
    <row r="75" spans="1:245" x14ac:dyDescent="0.2">
      <c r="A75" s="2">
        <v>52</v>
      </c>
      <c r="B75" s="2">
        <f t="shared" ref="B75:G75" si="63">B89</f>
        <v>1</v>
      </c>
      <c r="C75" s="2">
        <f t="shared" si="63"/>
        <v>4</v>
      </c>
      <c r="D75" s="2">
        <f t="shared" si="63"/>
        <v>73</v>
      </c>
      <c r="E75" s="2">
        <f t="shared" si="63"/>
        <v>0</v>
      </c>
      <c r="F75" s="2" t="str">
        <f t="shared" si="63"/>
        <v>Новый раздел</v>
      </c>
      <c r="G75" s="2" t="str">
        <f t="shared" si="63"/>
        <v>Демонтажные работы</v>
      </c>
      <c r="H75" s="2"/>
      <c r="I75" s="2"/>
      <c r="J75" s="2"/>
      <c r="K75" s="2"/>
      <c r="L75" s="2"/>
      <c r="M75" s="2"/>
      <c r="N75" s="2"/>
      <c r="O75" s="2">
        <f t="shared" ref="O75:AT75" si="64">O89</f>
        <v>40624.92</v>
      </c>
      <c r="P75" s="2">
        <f t="shared" si="64"/>
        <v>0</v>
      </c>
      <c r="Q75" s="2">
        <f t="shared" si="64"/>
        <v>12904.47</v>
      </c>
      <c r="R75" s="2">
        <f t="shared" si="64"/>
        <v>6502.93</v>
      </c>
      <c r="S75" s="2">
        <f t="shared" si="64"/>
        <v>27720.45</v>
      </c>
      <c r="T75" s="2">
        <f t="shared" si="64"/>
        <v>0</v>
      </c>
      <c r="U75" s="2">
        <f t="shared" si="64"/>
        <v>76.974730889999989</v>
      </c>
      <c r="V75" s="2">
        <f t="shared" si="64"/>
        <v>0</v>
      </c>
      <c r="W75" s="2">
        <f t="shared" si="64"/>
        <v>0</v>
      </c>
      <c r="X75" s="2">
        <f t="shared" si="64"/>
        <v>21899.15</v>
      </c>
      <c r="Y75" s="2">
        <f t="shared" si="64"/>
        <v>11365.37</v>
      </c>
      <c r="Z75" s="2">
        <f t="shared" si="64"/>
        <v>0</v>
      </c>
      <c r="AA75" s="2">
        <f t="shared" si="64"/>
        <v>0</v>
      </c>
      <c r="AB75" s="2">
        <f t="shared" si="64"/>
        <v>40624.92</v>
      </c>
      <c r="AC75" s="2">
        <f t="shared" si="64"/>
        <v>0</v>
      </c>
      <c r="AD75" s="2">
        <f t="shared" si="64"/>
        <v>12904.47</v>
      </c>
      <c r="AE75" s="2">
        <f t="shared" si="64"/>
        <v>6502.93</v>
      </c>
      <c r="AF75" s="2">
        <f t="shared" si="64"/>
        <v>27720.45</v>
      </c>
      <c r="AG75" s="2">
        <f t="shared" si="64"/>
        <v>0</v>
      </c>
      <c r="AH75" s="2">
        <f t="shared" si="64"/>
        <v>76.974730889999989</v>
      </c>
      <c r="AI75" s="2">
        <f t="shared" si="64"/>
        <v>0</v>
      </c>
      <c r="AJ75" s="2">
        <f t="shared" si="64"/>
        <v>0</v>
      </c>
      <c r="AK75" s="2">
        <f t="shared" si="64"/>
        <v>21899.15</v>
      </c>
      <c r="AL75" s="2">
        <f t="shared" si="64"/>
        <v>11365.37</v>
      </c>
      <c r="AM75" s="2">
        <f t="shared" si="64"/>
        <v>0</v>
      </c>
      <c r="AN75" s="2">
        <f t="shared" si="64"/>
        <v>0</v>
      </c>
      <c r="AO75" s="2">
        <f t="shared" si="64"/>
        <v>0</v>
      </c>
      <c r="AP75" s="2">
        <f t="shared" si="64"/>
        <v>0</v>
      </c>
      <c r="AQ75" s="2">
        <f t="shared" si="64"/>
        <v>0</v>
      </c>
      <c r="AR75" s="2">
        <f t="shared" si="64"/>
        <v>84294.12</v>
      </c>
      <c r="AS75" s="2">
        <f t="shared" si="64"/>
        <v>0</v>
      </c>
      <c r="AT75" s="2">
        <f t="shared" si="64"/>
        <v>84294.12</v>
      </c>
      <c r="AU75" s="2">
        <f t="shared" ref="AU75:BZ75" si="65">AU89</f>
        <v>0</v>
      </c>
      <c r="AV75" s="2">
        <f t="shared" si="65"/>
        <v>0</v>
      </c>
      <c r="AW75" s="2">
        <f t="shared" si="65"/>
        <v>0</v>
      </c>
      <c r="AX75" s="2">
        <f t="shared" si="65"/>
        <v>0</v>
      </c>
      <c r="AY75" s="2">
        <f t="shared" si="65"/>
        <v>0</v>
      </c>
      <c r="AZ75" s="2">
        <f t="shared" si="65"/>
        <v>0</v>
      </c>
      <c r="BA75" s="2">
        <f t="shared" si="65"/>
        <v>0</v>
      </c>
      <c r="BB75" s="2">
        <f t="shared" si="65"/>
        <v>0</v>
      </c>
      <c r="BC75" s="2">
        <f t="shared" si="65"/>
        <v>0</v>
      </c>
      <c r="BD75" s="2">
        <f t="shared" si="65"/>
        <v>0</v>
      </c>
      <c r="BE75" s="2">
        <f t="shared" si="65"/>
        <v>0</v>
      </c>
      <c r="BF75" s="2">
        <f t="shared" si="65"/>
        <v>0</v>
      </c>
      <c r="BG75" s="2">
        <f t="shared" si="65"/>
        <v>0</v>
      </c>
      <c r="BH75" s="2">
        <f t="shared" si="65"/>
        <v>0</v>
      </c>
      <c r="BI75" s="2">
        <f t="shared" si="65"/>
        <v>0</v>
      </c>
      <c r="BJ75" s="2">
        <f t="shared" si="65"/>
        <v>0</v>
      </c>
      <c r="BK75" s="2">
        <f t="shared" si="65"/>
        <v>0</v>
      </c>
      <c r="BL75" s="2">
        <f t="shared" si="65"/>
        <v>0</v>
      </c>
      <c r="BM75" s="2">
        <f t="shared" si="65"/>
        <v>0</v>
      </c>
      <c r="BN75" s="2">
        <f t="shared" si="65"/>
        <v>0</v>
      </c>
      <c r="BO75" s="2">
        <f t="shared" si="65"/>
        <v>0</v>
      </c>
      <c r="BP75" s="2">
        <f t="shared" si="65"/>
        <v>0</v>
      </c>
      <c r="BQ75" s="2">
        <f t="shared" si="65"/>
        <v>0</v>
      </c>
      <c r="BR75" s="2">
        <f t="shared" si="65"/>
        <v>0</v>
      </c>
      <c r="BS75" s="2">
        <f t="shared" si="65"/>
        <v>0</v>
      </c>
      <c r="BT75" s="2">
        <f t="shared" si="65"/>
        <v>0</v>
      </c>
      <c r="BU75" s="2">
        <f t="shared" si="65"/>
        <v>0</v>
      </c>
      <c r="BV75" s="2">
        <f t="shared" si="65"/>
        <v>0</v>
      </c>
      <c r="BW75" s="2">
        <f t="shared" si="65"/>
        <v>0</v>
      </c>
      <c r="BX75" s="2">
        <f t="shared" si="65"/>
        <v>0</v>
      </c>
      <c r="BY75" s="2">
        <f t="shared" si="65"/>
        <v>0</v>
      </c>
      <c r="BZ75" s="2">
        <f t="shared" si="65"/>
        <v>0</v>
      </c>
      <c r="CA75" s="2">
        <f t="shared" ref="CA75:DF75" si="66">CA89</f>
        <v>84294.12</v>
      </c>
      <c r="CB75" s="2">
        <f t="shared" si="66"/>
        <v>0</v>
      </c>
      <c r="CC75" s="2">
        <f t="shared" si="66"/>
        <v>84294.12</v>
      </c>
      <c r="CD75" s="2">
        <f t="shared" si="66"/>
        <v>0</v>
      </c>
      <c r="CE75" s="2">
        <f t="shared" si="66"/>
        <v>0</v>
      </c>
      <c r="CF75" s="2">
        <f t="shared" si="66"/>
        <v>0</v>
      </c>
      <c r="CG75" s="2">
        <f t="shared" si="66"/>
        <v>0</v>
      </c>
      <c r="CH75" s="2">
        <f t="shared" si="66"/>
        <v>0</v>
      </c>
      <c r="CI75" s="2">
        <f t="shared" si="66"/>
        <v>0</v>
      </c>
      <c r="CJ75" s="2">
        <f t="shared" si="66"/>
        <v>0</v>
      </c>
      <c r="CK75" s="2">
        <f t="shared" si="66"/>
        <v>0</v>
      </c>
      <c r="CL75" s="2">
        <f t="shared" si="66"/>
        <v>0</v>
      </c>
      <c r="CM75" s="2">
        <f t="shared" si="66"/>
        <v>0</v>
      </c>
      <c r="CN75" s="2">
        <f t="shared" si="66"/>
        <v>0</v>
      </c>
      <c r="CO75" s="2">
        <f t="shared" si="66"/>
        <v>0</v>
      </c>
      <c r="CP75" s="2">
        <f t="shared" si="66"/>
        <v>0</v>
      </c>
      <c r="CQ75" s="2">
        <f t="shared" si="66"/>
        <v>0</v>
      </c>
      <c r="CR75" s="2">
        <f t="shared" si="66"/>
        <v>0</v>
      </c>
      <c r="CS75" s="2">
        <f t="shared" si="66"/>
        <v>0</v>
      </c>
      <c r="CT75" s="2">
        <f t="shared" si="66"/>
        <v>0</v>
      </c>
      <c r="CU75" s="2">
        <f t="shared" si="66"/>
        <v>0</v>
      </c>
      <c r="CV75" s="2">
        <f t="shared" si="66"/>
        <v>0</v>
      </c>
      <c r="CW75" s="2">
        <f t="shared" si="66"/>
        <v>0</v>
      </c>
      <c r="CX75" s="2">
        <f t="shared" si="66"/>
        <v>0</v>
      </c>
      <c r="CY75" s="2">
        <f t="shared" si="66"/>
        <v>0</v>
      </c>
      <c r="CZ75" s="2">
        <f t="shared" si="66"/>
        <v>0</v>
      </c>
      <c r="DA75" s="2">
        <f t="shared" si="66"/>
        <v>0</v>
      </c>
      <c r="DB75" s="2">
        <f t="shared" si="66"/>
        <v>0</v>
      </c>
      <c r="DC75" s="2">
        <f t="shared" si="66"/>
        <v>0</v>
      </c>
      <c r="DD75" s="2">
        <f t="shared" si="66"/>
        <v>0</v>
      </c>
      <c r="DE75" s="2">
        <f t="shared" si="66"/>
        <v>0</v>
      </c>
      <c r="DF75" s="2">
        <f t="shared" si="66"/>
        <v>0</v>
      </c>
      <c r="DG75" s="3">
        <f t="shared" ref="DG75:EL75" si="67">DG89</f>
        <v>0</v>
      </c>
      <c r="DH75" s="3">
        <f t="shared" si="67"/>
        <v>0</v>
      </c>
      <c r="DI75" s="3">
        <f t="shared" si="67"/>
        <v>0</v>
      </c>
      <c r="DJ75" s="3">
        <f t="shared" si="67"/>
        <v>0</v>
      </c>
      <c r="DK75" s="3">
        <f t="shared" si="67"/>
        <v>0</v>
      </c>
      <c r="DL75" s="3">
        <f t="shared" si="67"/>
        <v>0</v>
      </c>
      <c r="DM75" s="3">
        <f t="shared" si="67"/>
        <v>0</v>
      </c>
      <c r="DN75" s="3">
        <f t="shared" si="67"/>
        <v>0</v>
      </c>
      <c r="DO75" s="3">
        <f t="shared" si="67"/>
        <v>0</v>
      </c>
      <c r="DP75" s="3">
        <f t="shared" si="67"/>
        <v>0</v>
      </c>
      <c r="DQ75" s="3">
        <f t="shared" si="67"/>
        <v>0</v>
      </c>
      <c r="DR75" s="3">
        <f t="shared" si="67"/>
        <v>0</v>
      </c>
      <c r="DS75" s="3">
        <f t="shared" si="67"/>
        <v>0</v>
      </c>
      <c r="DT75" s="3">
        <f t="shared" si="67"/>
        <v>0</v>
      </c>
      <c r="DU75" s="3">
        <f t="shared" si="67"/>
        <v>0</v>
      </c>
      <c r="DV75" s="3">
        <f t="shared" si="67"/>
        <v>0</v>
      </c>
      <c r="DW75" s="3">
        <f t="shared" si="67"/>
        <v>0</v>
      </c>
      <c r="DX75" s="3">
        <f t="shared" si="67"/>
        <v>0</v>
      </c>
      <c r="DY75" s="3">
        <f t="shared" si="67"/>
        <v>0</v>
      </c>
      <c r="DZ75" s="3">
        <f t="shared" si="67"/>
        <v>0</v>
      </c>
      <c r="EA75" s="3">
        <f t="shared" si="67"/>
        <v>0</v>
      </c>
      <c r="EB75" s="3">
        <f t="shared" si="67"/>
        <v>0</v>
      </c>
      <c r="EC75" s="3">
        <f t="shared" si="67"/>
        <v>0</v>
      </c>
      <c r="ED75" s="3">
        <f t="shared" si="67"/>
        <v>0</v>
      </c>
      <c r="EE75" s="3">
        <f t="shared" si="67"/>
        <v>0</v>
      </c>
      <c r="EF75" s="3">
        <f t="shared" si="67"/>
        <v>0</v>
      </c>
      <c r="EG75" s="3">
        <f t="shared" si="67"/>
        <v>0</v>
      </c>
      <c r="EH75" s="3">
        <f t="shared" si="67"/>
        <v>0</v>
      </c>
      <c r="EI75" s="3">
        <f t="shared" si="67"/>
        <v>0</v>
      </c>
      <c r="EJ75" s="3">
        <f t="shared" si="67"/>
        <v>0</v>
      </c>
      <c r="EK75" s="3">
        <f t="shared" si="67"/>
        <v>0</v>
      </c>
      <c r="EL75" s="3">
        <f t="shared" si="67"/>
        <v>0</v>
      </c>
      <c r="EM75" s="3">
        <f t="shared" ref="EM75:FR75" si="68">EM89</f>
        <v>0</v>
      </c>
      <c r="EN75" s="3">
        <f t="shared" si="68"/>
        <v>0</v>
      </c>
      <c r="EO75" s="3">
        <f t="shared" si="68"/>
        <v>0</v>
      </c>
      <c r="EP75" s="3">
        <f t="shared" si="68"/>
        <v>0</v>
      </c>
      <c r="EQ75" s="3">
        <f t="shared" si="68"/>
        <v>0</v>
      </c>
      <c r="ER75" s="3">
        <f t="shared" si="68"/>
        <v>0</v>
      </c>
      <c r="ES75" s="3">
        <f t="shared" si="68"/>
        <v>0</v>
      </c>
      <c r="ET75" s="3">
        <f t="shared" si="68"/>
        <v>0</v>
      </c>
      <c r="EU75" s="3">
        <f t="shared" si="68"/>
        <v>0</v>
      </c>
      <c r="EV75" s="3">
        <f t="shared" si="68"/>
        <v>0</v>
      </c>
      <c r="EW75" s="3">
        <f t="shared" si="68"/>
        <v>0</v>
      </c>
      <c r="EX75" s="3">
        <f t="shared" si="68"/>
        <v>0</v>
      </c>
      <c r="EY75" s="3">
        <f t="shared" si="68"/>
        <v>0</v>
      </c>
      <c r="EZ75" s="3">
        <f t="shared" si="68"/>
        <v>0</v>
      </c>
      <c r="FA75" s="3">
        <f t="shared" si="68"/>
        <v>0</v>
      </c>
      <c r="FB75" s="3">
        <f t="shared" si="68"/>
        <v>0</v>
      </c>
      <c r="FC75" s="3">
        <f t="shared" si="68"/>
        <v>0</v>
      </c>
      <c r="FD75" s="3">
        <f t="shared" si="68"/>
        <v>0</v>
      </c>
      <c r="FE75" s="3">
        <f t="shared" si="68"/>
        <v>0</v>
      </c>
      <c r="FF75" s="3">
        <f t="shared" si="68"/>
        <v>0</v>
      </c>
      <c r="FG75" s="3">
        <f t="shared" si="68"/>
        <v>0</v>
      </c>
      <c r="FH75" s="3">
        <f t="shared" si="68"/>
        <v>0</v>
      </c>
      <c r="FI75" s="3">
        <f t="shared" si="68"/>
        <v>0</v>
      </c>
      <c r="FJ75" s="3">
        <f t="shared" si="68"/>
        <v>0</v>
      </c>
      <c r="FK75" s="3">
        <f t="shared" si="68"/>
        <v>0</v>
      </c>
      <c r="FL75" s="3">
        <f t="shared" si="68"/>
        <v>0</v>
      </c>
      <c r="FM75" s="3">
        <f t="shared" si="68"/>
        <v>0</v>
      </c>
      <c r="FN75" s="3">
        <f t="shared" si="68"/>
        <v>0</v>
      </c>
      <c r="FO75" s="3">
        <f t="shared" si="68"/>
        <v>0</v>
      </c>
      <c r="FP75" s="3">
        <f t="shared" si="68"/>
        <v>0</v>
      </c>
      <c r="FQ75" s="3">
        <f t="shared" si="68"/>
        <v>0</v>
      </c>
      <c r="FR75" s="3">
        <f t="shared" si="68"/>
        <v>0</v>
      </c>
      <c r="FS75" s="3">
        <f t="shared" ref="FS75:GX75" si="69">FS89</f>
        <v>0</v>
      </c>
      <c r="FT75" s="3">
        <f t="shared" si="69"/>
        <v>0</v>
      </c>
      <c r="FU75" s="3">
        <f t="shared" si="69"/>
        <v>0</v>
      </c>
      <c r="FV75" s="3">
        <f t="shared" si="69"/>
        <v>0</v>
      </c>
      <c r="FW75" s="3">
        <f t="shared" si="69"/>
        <v>0</v>
      </c>
      <c r="FX75" s="3">
        <f t="shared" si="69"/>
        <v>0</v>
      </c>
      <c r="FY75" s="3">
        <f t="shared" si="69"/>
        <v>0</v>
      </c>
      <c r="FZ75" s="3">
        <f t="shared" si="69"/>
        <v>0</v>
      </c>
      <c r="GA75" s="3">
        <f t="shared" si="69"/>
        <v>0</v>
      </c>
      <c r="GB75" s="3">
        <f t="shared" si="69"/>
        <v>0</v>
      </c>
      <c r="GC75" s="3">
        <f t="shared" si="69"/>
        <v>0</v>
      </c>
      <c r="GD75" s="3">
        <f t="shared" si="69"/>
        <v>0</v>
      </c>
      <c r="GE75" s="3">
        <f t="shared" si="69"/>
        <v>0</v>
      </c>
      <c r="GF75" s="3">
        <f t="shared" si="69"/>
        <v>0</v>
      </c>
      <c r="GG75" s="3">
        <f t="shared" si="69"/>
        <v>0</v>
      </c>
      <c r="GH75" s="3">
        <f t="shared" si="69"/>
        <v>0</v>
      </c>
      <c r="GI75" s="3">
        <f t="shared" si="69"/>
        <v>0</v>
      </c>
      <c r="GJ75" s="3">
        <f t="shared" si="69"/>
        <v>0</v>
      </c>
      <c r="GK75" s="3">
        <f t="shared" si="69"/>
        <v>0</v>
      </c>
      <c r="GL75" s="3">
        <f t="shared" si="69"/>
        <v>0</v>
      </c>
      <c r="GM75" s="3">
        <f t="shared" si="69"/>
        <v>0</v>
      </c>
      <c r="GN75" s="3">
        <f t="shared" si="69"/>
        <v>0</v>
      </c>
      <c r="GO75" s="3">
        <f t="shared" si="69"/>
        <v>0</v>
      </c>
      <c r="GP75" s="3">
        <f t="shared" si="69"/>
        <v>0</v>
      </c>
      <c r="GQ75" s="3">
        <f t="shared" si="69"/>
        <v>0</v>
      </c>
      <c r="GR75" s="3">
        <f t="shared" si="69"/>
        <v>0</v>
      </c>
      <c r="GS75" s="3">
        <f t="shared" si="69"/>
        <v>0</v>
      </c>
      <c r="GT75" s="3">
        <f t="shared" si="69"/>
        <v>0</v>
      </c>
      <c r="GU75" s="3">
        <f t="shared" si="69"/>
        <v>0</v>
      </c>
      <c r="GV75" s="3">
        <f t="shared" si="69"/>
        <v>0</v>
      </c>
      <c r="GW75" s="3">
        <f t="shared" si="69"/>
        <v>0</v>
      </c>
      <c r="GX75" s="3">
        <f t="shared" si="69"/>
        <v>0</v>
      </c>
    </row>
    <row r="77" spans="1:245" x14ac:dyDescent="0.2">
      <c r="A77">
        <v>17</v>
      </c>
      <c r="B77">
        <v>1</v>
      </c>
      <c r="C77">
        <f>ROW(SmtRes!A47)</f>
        <v>47</v>
      </c>
      <c r="D77">
        <f>ROW(EtalonRes!A47)</f>
        <v>47</v>
      </c>
      <c r="E77" t="s">
        <v>144</v>
      </c>
      <c r="F77" t="s">
        <v>145</v>
      </c>
      <c r="G77" t="s">
        <v>146</v>
      </c>
      <c r="H77" t="s">
        <v>147</v>
      </c>
      <c r="I77">
        <v>5</v>
      </c>
      <c r="J77">
        <v>0</v>
      </c>
      <c r="K77">
        <v>5</v>
      </c>
      <c r="O77">
        <f t="shared" ref="O77:O87" si="70">ROUND(CP77,2)</f>
        <v>14547.33</v>
      </c>
      <c r="P77">
        <f t="shared" ref="P77:P87" si="71">ROUND((ROUND((AC77*AW77*I77),2)*BC77),2)</f>
        <v>0</v>
      </c>
      <c r="Q77">
        <f t="shared" ref="Q77:Q87" si="72">(ROUND((ROUND((((ET77*0.3))*AV77*I77),2)*BB77),2)+ROUND((ROUND(((AE77-((EU77*0.3)))*AV77*I77),2)*BS77),2))</f>
        <v>1648.7</v>
      </c>
      <c r="R77">
        <f t="shared" ref="R77:R87" si="73">ROUND((ROUND((AE77*AV77*I77),2)*BS77),2)</f>
        <v>885.33</v>
      </c>
      <c r="S77">
        <f t="shared" ref="S77:S87" si="74">ROUND((ROUND((AF77*AV77*I77),2)*BA77),2)</f>
        <v>12898.63</v>
      </c>
      <c r="T77">
        <f t="shared" ref="T77:T87" si="75">ROUND(CU77*I77,2)</f>
        <v>0</v>
      </c>
      <c r="U77">
        <f t="shared" ref="U77:U87" si="76">CV77*I77</f>
        <v>35.650349999999996</v>
      </c>
      <c r="V77">
        <f t="shared" ref="V77:V87" si="77">CW77*I77</f>
        <v>0</v>
      </c>
      <c r="W77">
        <f t="shared" ref="W77:W87" si="78">ROUND(CX77*I77,2)</f>
        <v>0</v>
      </c>
      <c r="X77">
        <f t="shared" ref="X77:X87" si="79">ROUND(CY77,2)</f>
        <v>10189.92</v>
      </c>
      <c r="Y77">
        <f t="shared" ref="Y77:Y87" si="80">ROUND(CZ77,2)</f>
        <v>5288.44</v>
      </c>
      <c r="AA77">
        <v>54436342</v>
      </c>
      <c r="AB77">
        <f t="shared" ref="AB77:AB87" si="81">ROUND((AC77+AD77+AF77),6)</f>
        <v>111.339</v>
      </c>
      <c r="AC77">
        <f t="shared" ref="AC77:AC87" si="82">ROUND(((ES77*0)),6)</f>
        <v>0</v>
      </c>
      <c r="AD77">
        <f t="shared" ref="AD77:AD87" si="83">ROUND(((((ET77*0.3))-((EU77*0.3)))+AE77),6)</f>
        <v>25.398</v>
      </c>
      <c r="AE77">
        <f t="shared" ref="AE77:AE87" si="84">ROUND(((EU77*0.3)),6)</f>
        <v>5.8979999999999997</v>
      </c>
      <c r="AF77">
        <f t="shared" ref="AF77:AF87" si="85">ROUND(((EV77*0.3)),6)</f>
        <v>85.941000000000003</v>
      </c>
      <c r="AG77">
        <f t="shared" ref="AG77:AG87" si="86">ROUND((AP77),6)</f>
        <v>0</v>
      </c>
      <c r="AH77">
        <f t="shared" ref="AH77:AH87" si="87">((EW77*0.3))</f>
        <v>6.81</v>
      </c>
      <c r="AI77">
        <f t="shared" ref="AI77:AI87" si="88">((EX77*0.3))</f>
        <v>0</v>
      </c>
      <c r="AJ77">
        <f t="shared" ref="AJ77:AJ87" si="89">(AS77)</f>
        <v>0</v>
      </c>
      <c r="AK77">
        <v>379.46</v>
      </c>
      <c r="AL77">
        <v>8.33</v>
      </c>
      <c r="AM77">
        <v>84.66</v>
      </c>
      <c r="AN77">
        <v>19.66</v>
      </c>
      <c r="AO77">
        <v>286.47000000000003</v>
      </c>
      <c r="AP77">
        <v>0</v>
      </c>
      <c r="AQ77">
        <v>22.7</v>
      </c>
      <c r="AR77">
        <v>0</v>
      </c>
      <c r="AS77">
        <v>0</v>
      </c>
      <c r="AT77">
        <v>79</v>
      </c>
      <c r="AU77">
        <v>41</v>
      </c>
      <c r="AV77">
        <v>1.0469999999999999</v>
      </c>
      <c r="AW77">
        <v>1</v>
      </c>
      <c r="AZ77">
        <v>1</v>
      </c>
      <c r="BA77">
        <v>28.67</v>
      </c>
      <c r="BB77">
        <v>12.4</v>
      </c>
      <c r="BC77">
        <v>8.24</v>
      </c>
      <c r="BD77" t="s">
        <v>3</v>
      </c>
      <c r="BE77" t="s">
        <v>3</v>
      </c>
      <c r="BF77" t="s">
        <v>3</v>
      </c>
      <c r="BG77" t="s">
        <v>3</v>
      </c>
      <c r="BH77">
        <v>0</v>
      </c>
      <c r="BI77">
        <v>2</v>
      </c>
      <c r="BJ77" t="s">
        <v>148</v>
      </c>
      <c r="BM77">
        <v>317</v>
      </c>
      <c r="BN77">
        <v>0</v>
      </c>
      <c r="BO77" t="s">
        <v>145</v>
      </c>
      <c r="BP77">
        <v>1</v>
      </c>
      <c r="BQ77">
        <v>40</v>
      </c>
      <c r="BR77">
        <v>0</v>
      </c>
      <c r="BS77">
        <v>28.67</v>
      </c>
      <c r="BT77">
        <v>1</v>
      </c>
      <c r="BU77">
        <v>1</v>
      </c>
      <c r="BV77">
        <v>1</v>
      </c>
      <c r="BW77">
        <v>1</v>
      </c>
      <c r="BX77">
        <v>1</v>
      </c>
      <c r="BY77" t="s">
        <v>3</v>
      </c>
      <c r="BZ77">
        <v>79</v>
      </c>
      <c r="CA77">
        <v>41</v>
      </c>
      <c r="CB77" t="s">
        <v>3</v>
      </c>
      <c r="CE77">
        <v>30</v>
      </c>
      <c r="CF77">
        <v>0</v>
      </c>
      <c r="CG77">
        <v>0</v>
      </c>
      <c r="CM77">
        <v>0</v>
      </c>
      <c r="CN77" t="s">
        <v>149</v>
      </c>
      <c r="CO77">
        <v>0</v>
      </c>
      <c r="CP77">
        <f t="shared" ref="CP77:CP87" si="90">(P77+Q77+S77)</f>
        <v>14547.33</v>
      </c>
      <c r="CQ77">
        <f t="shared" ref="CQ77:CQ87" si="91">ROUND((ROUND((AC77*AW77*1),2)*BC77),2)</f>
        <v>0</v>
      </c>
      <c r="CR77">
        <f t="shared" ref="CR77:CR87" si="92">(ROUND((ROUND((((ET77*0.3))*AV77*1),2)*BB77),2)+ROUND((ROUND(((AE77-((EU77*0.3)))*AV77*1),2)*BS77),2))</f>
        <v>329.72</v>
      </c>
      <c r="CS77">
        <f t="shared" ref="CS77:CS87" si="93">ROUND((ROUND((AE77*AV77*1),2)*BS77),2)</f>
        <v>177.18</v>
      </c>
      <c r="CT77">
        <f t="shared" ref="CT77:CT87" si="94">ROUND((ROUND((AF77*AV77*1),2)*BA77),2)</f>
        <v>2579.73</v>
      </c>
      <c r="CU77">
        <f t="shared" ref="CU77:CU87" si="95">AG77</f>
        <v>0</v>
      </c>
      <c r="CV77">
        <f t="shared" ref="CV77:CV87" si="96">(AH77*AV77)</f>
        <v>7.130069999999999</v>
      </c>
      <c r="CW77">
        <f t="shared" ref="CW77:CW87" si="97">AI77</f>
        <v>0</v>
      </c>
      <c r="CX77">
        <f t="shared" ref="CX77:CX87" si="98">AJ77</f>
        <v>0</v>
      </c>
      <c r="CY77">
        <f t="shared" ref="CY77:CY87" si="99">S77*(BZ77/100)</f>
        <v>10189.9177</v>
      </c>
      <c r="CZ77">
        <f t="shared" ref="CZ77:CZ87" si="100">S77*(CA77/100)</f>
        <v>5288.4382999999998</v>
      </c>
      <c r="DC77" t="s">
        <v>3</v>
      </c>
      <c r="DD77" t="s">
        <v>150</v>
      </c>
      <c r="DE77" t="s">
        <v>151</v>
      </c>
      <c r="DF77" t="s">
        <v>151</v>
      </c>
      <c r="DG77" t="s">
        <v>151</v>
      </c>
      <c r="DH77" t="s">
        <v>3</v>
      </c>
      <c r="DI77" t="s">
        <v>151</v>
      </c>
      <c r="DJ77" t="s">
        <v>151</v>
      </c>
      <c r="DK77" t="s">
        <v>3</v>
      </c>
      <c r="DL77" t="s">
        <v>3</v>
      </c>
      <c r="DM77" t="s">
        <v>3</v>
      </c>
      <c r="DN77">
        <v>114</v>
      </c>
      <c r="DO77">
        <v>67</v>
      </c>
      <c r="DP77">
        <v>1.0469999999999999</v>
      </c>
      <c r="DQ77">
        <v>1</v>
      </c>
      <c r="DU77">
        <v>1013</v>
      </c>
      <c r="DV77" t="s">
        <v>147</v>
      </c>
      <c r="DW77" t="s">
        <v>147</v>
      </c>
      <c r="DX77">
        <v>1</v>
      </c>
      <c r="DZ77" t="s">
        <v>3</v>
      </c>
      <c r="EA77" t="s">
        <v>3</v>
      </c>
      <c r="EB77" t="s">
        <v>3</v>
      </c>
      <c r="EC77" t="s">
        <v>3</v>
      </c>
      <c r="EE77">
        <v>54008061</v>
      </c>
      <c r="EF77">
        <v>40</v>
      </c>
      <c r="EG77" t="s">
        <v>152</v>
      </c>
      <c r="EH77">
        <v>0</v>
      </c>
      <c r="EI77" t="s">
        <v>3</v>
      </c>
      <c r="EJ77">
        <v>2</v>
      </c>
      <c r="EK77">
        <v>317</v>
      </c>
      <c r="EL77" t="s">
        <v>153</v>
      </c>
      <c r="EM77" t="s">
        <v>154</v>
      </c>
      <c r="EO77" t="s">
        <v>155</v>
      </c>
      <c r="EQ77">
        <v>0</v>
      </c>
      <c r="ER77">
        <v>379.46</v>
      </c>
      <c r="ES77">
        <v>8.33</v>
      </c>
      <c r="ET77">
        <v>84.66</v>
      </c>
      <c r="EU77">
        <v>19.66</v>
      </c>
      <c r="EV77">
        <v>286.47000000000003</v>
      </c>
      <c r="EW77">
        <v>22.7</v>
      </c>
      <c r="EX77">
        <v>0</v>
      </c>
      <c r="EY77">
        <v>0</v>
      </c>
      <c r="FQ77">
        <v>0</v>
      </c>
      <c r="FR77">
        <f t="shared" ref="FR77:FR87" si="101">ROUND(IF(AND(BH77=3,BI77=3),P77,0),2)</f>
        <v>0</v>
      </c>
      <c r="FS77">
        <v>0</v>
      </c>
      <c r="FX77">
        <v>114</v>
      </c>
      <c r="FY77">
        <v>67</v>
      </c>
      <c r="GA77" t="s">
        <v>3</v>
      </c>
      <c r="GD77">
        <v>0</v>
      </c>
      <c r="GF77">
        <v>-1121433783</v>
      </c>
      <c r="GG77">
        <v>2</v>
      </c>
      <c r="GH77">
        <v>1</v>
      </c>
      <c r="GI77">
        <v>2</v>
      </c>
      <c r="GJ77">
        <v>0</v>
      </c>
      <c r="GK77">
        <f>ROUND(R77*(R12)/100,2)</f>
        <v>1416.53</v>
      </c>
      <c r="GL77">
        <f t="shared" ref="GL77:GL87" si="102">ROUND(IF(AND(BH77=3,BI77=3,FS77&lt;&gt;0),P77,0),2)</f>
        <v>0</v>
      </c>
      <c r="GM77">
        <f t="shared" ref="GM77:GM87" si="103">ROUND(O77+X77+Y77+GK77,2)+GX77</f>
        <v>31442.22</v>
      </c>
      <c r="GN77">
        <f t="shared" ref="GN77:GN87" si="104">IF(OR(BI77=0,BI77=1),ROUND(O77+X77+Y77+GK77,2),0)</f>
        <v>0</v>
      </c>
      <c r="GO77">
        <f t="shared" ref="GO77:GO87" si="105">IF(BI77=2,ROUND(O77+X77+Y77+GK77,2),0)</f>
        <v>31442.22</v>
      </c>
      <c r="GP77">
        <f t="shared" ref="GP77:GP87" si="106">IF(BI77=4,ROUND(O77+X77+Y77+GK77,2)+GX77,0)</f>
        <v>0</v>
      </c>
      <c r="GR77">
        <v>0</v>
      </c>
      <c r="GS77">
        <v>0</v>
      </c>
      <c r="GT77">
        <v>0</v>
      </c>
      <c r="GU77" t="s">
        <v>3</v>
      </c>
      <c r="GV77">
        <f t="shared" ref="GV77:GV87" si="107">ROUND((GT77),6)</f>
        <v>0</v>
      </c>
      <c r="GW77">
        <v>1</v>
      </c>
      <c r="GX77">
        <f t="shared" ref="GX77:GX87" si="108">ROUND(HC77*I77,2)</f>
        <v>0</v>
      </c>
      <c r="HA77">
        <v>0</v>
      </c>
      <c r="HB77">
        <v>0</v>
      </c>
      <c r="HC77">
        <f t="shared" ref="HC77:HC87" si="109">GV77*GW77</f>
        <v>0</v>
      </c>
      <c r="HE77" t="s">
        <v>3</v>
      </c>
      <c r="HF77" t="s">
        <v>3</v>
      </c>
      <c r="HM77" t="s">
        <v>3</v>
      </c>
      <c r="HN77" t="s">
        <v>3</v>
      </c>
      <c r="HO77" t="s">
        <v>3</v>
      </c>
      <c r="HP77" t="s">
        <v>3</v>
      </c>
      <c r="HQ77" t="s">
        <v>3</v>
      </c>
      <c r="IK77">
        <v>0</v>
      </c>
    </row>
    <row r="78" spans="1:245" x14ac:dyDescent="0.2">
      <c r="A78">
        <v>17</v>
      </c>
      <c r="B78">
        <v>1</v>
      </c>
      <c r="C78">
        <f>ROW(SmtRes!A48)</f>
        <v>48</v>
      </c>
      <c r="D78">
        <f>ROW(EtalonRes!A48)</f>
        <v>48</v>
      </c>
      <c r="E78" t="s">
        <v>156</v>
      </c>
      <c r="F78" t="s">
        <v>157</v>
      </c>
      <c r="G78" t="s">
        <v>158</v>
      </c>
      <c r="H78" t="s">
        <v>147</v>
      </c>
      <c r="I78">
        <v>1</v>
      </c>
      <c r="J78">
        <v>0</v>
      </c>
      <c r="K78">
        <v>1</v>
      </c>
      <c r="O78">
        <f t="shared" si="70"/>
        <v>2333.13</v>
      </c>
      <c r="P78">
        <f t="shared" si="71"/>
        <v>0</v>
      </c>
      <c r="Q78">
        <f t="shared" si="72"/>
        <v>230.76</v>
      </c>
      <c r="R78">
        <f t="shared" si="73"/>
        <v>123.85</v>
      </c>
      <c r="S78">
        <f t="shared" si="74"/>
        <v>2102.37</v>
      </c>
      <c r="T78">
        <f t="shared" si="75"/>
        <v>0</v>
      </c>
      <c r="U78">
        <f t="shared" si="76"/>
        <v>5.8108499999999994</v>
      </c>
      <c r="V78">
        <f t="shared" si="77"/>
        <v>0</v>
      </c>
      <c r="W78">
        <f t="shared" si="78"/>
        <v>0</v>
      </c>
      <c r="X78">
        <f t="shared" si="79"/>
        <v>1660.87</v>
      </c>
      <c r="Y78">
        <f t="shared" si="80"/>
        <v>861.97</v>
      </c>
      <c r="AA78">
        <v>54436342</v>
      </c>
      <c r="AB78">
        <f t="shared" si="81"/>
        <v>87.819000000000003</v>
      </c>
      <c r="AC78">
        <f t="shared" si="82"/>
        <v>0</v>
      </c>
      <c r="AD78">
        <f t="shared" si="83"/>
        <v>17.777999999999999</v>
      </c>
      <c r="AE78">
        <f t="shared" si="84"/>
        <v>4.1280000000000001</v>
      </c>
      <c r="AF78">
        <f t="shared" si="85"/>
        <v>70.040999999999997</v>
      </c>
      <c r="AG78">
        <f t="shared" si="86"/>
        <v>0</v>
      </c>
      <c r="AH78">
        <f t="shared" si="87"/>
        <v>5.55</v>
      </c>
      <c r="AI78">
        <f t="shared" si="88"/>
        <v>0</v>
      </c>
      <c r="AJ78">
        <f t="shared" si="89"/>
        <v>0</v>
      </c>
      <c r="AK78">
        <v>300.70999999999998</v>
      </c>
      <c r="AL78">
        <v>7.98</v>
      </c>
      <c r="AM78">
        <v>59.26</v>
      </c>
      <c r="AN78">
        <v>13.76</v>
      </c>
      <c r="AO78">
        <v>233.47</v>
      </c>
      <c r="AP78">
        <v>0</v>
      </c>
      <c r="AQ78">
        <v>18.5</v>
      </c>
      <c r="AR78">
        <v>0</v>
      </c>
      <c r="AS78">
        <v>0</v>
      </c>
      <c r="AT78">
        <v>79</v>
      </c>
      <c r="AU78">
        <v>41</v>
      </c>
      <c r="AV78">
        <v>1.0469999999999999</v>
      </c>
      <c r="AW78">
        <v>1</v>
      </c>
      <c r="AZ78">
        <v>1</v>
      </c>
      <c r="BA78">
        <v>28.67</v>
      </c>
      <c r="BB78">
        <v>12.4</v>
      </c>
      <c r="BC78">
        <v>8.24</v>
      </c>
      <c r="BD78" t="s">
        <v>3</v>
      </c>
      <c r="BE78" t="s">
        <v>3</v>
      </c>
      <c r="BF78" t="s">
        <v>3</v>
      </c>
      <c r="BG78" t="s">
        <v>3</v>
      </c>
      <c r="BH78">
        <v>0</v>
      </c>
      <c r="BI78">
        <v>2</v>
      </c>
      <c r="BJ78" t="s">
        <v>159</v>
      </c>
      <c r="BM78">
        <v>317</v>
      </c>
      <c r="BN78">
        <v>0</v>
      </c>
      <c r="BO78" t="s">
        <v>157</v>
      </c>
      <c r="BP78">
        <v>1</v>
      </c>
      <c r="BQ78">
        <v>40</v>
      </c>
      <c r="BR78">
        <v>0</v>
      </c>
      <c r="BS78">
        <v>28.67</v>
      </c>
      <c r="BT78">
        <v>1</v>
      </c>
      <c r="BU78">
        <v>1</v>
      </c>
      <c r="BV78">
        <v>1</v>
      </c>
      <c r="BW78">
        <v>1</v>
      </c>
      <c r="BX78">
        <v>1</v>
      </c>
      <c r="BY78" t="s">
        <v>3</v>
      </c>
      <c r="BZ78">
        <v>79</v>
      </c>
      <c r="CA78">
        <v>41</v>
      </c>
      <c r="CB78" t="s">
        <v>3</v>
      </c>
      <c r="CE78">
        <v>30</v>
      </c>
      <c r="CF78">
        <v>0</v>
      </c>
      <c r="CG78">
        <v>0</v>
      </c>
      <c r="CM78">
        <v>0</v>
      </c>
      <c r="CN78" t="s">
        <v>149</v>
      </c>
      <c r="CO78">
        <v>0</v>
      </c>
      <c r="CP78">
        <f t="shared" si="90"/>
        <v>2333.13</v>
      </c>
      <c r="CQ78">
        <f t="shared" si="91"/>
        <v>0</v>
      </c>
      <c r="CR78">
        <f t="shared" si="92"/>
        <v>230.76</v>
      </c>
      <c r="CS78">
        <f t="shared" si="93"/>
        <v>123.85</v>
      </c>
      <c r="CT78">
        <f t="shared" si="94"/>
        <v>2102.37</v>
      </c>
      <c r="CU78">
        <f t="shared" si="95"/>
        <v>0</v>
      </c>
      <c r="CV78">
        <f t="shared" si="96"/>
        <v>5.8108499999999994</v>
      </c>
      <c r="CW78">
        <f t="shared" si="97"/>
        <v>0</v>
      </c>
      <c r="CX78">
        <f t="shared" si="98"/>
        <v>0</v>
      </c>
      <c r="CY78">
        <f t="shared" si="99"/>
        <v>1660.8723</v>
      </c>
      <c r="CZ78">
        <f t="shared" si="100"/>
        <v>861.97169999999994</v>
      </c>
      <c r="DC78" t="s">
        <v>3</v>
      </c>
      <c r="DD78" t="s">
        <v>150</v>
      </c>
      <c r="DE78" t="s">
        <v>151</v>
      </c>
      <c r="DF78" t="s">
        <v>151</v>
      </c>
      <c r="DG78" t="s">
        <v>151</v>
      </c>
      <c r="DH78" t="s">
        <v>3</v>
      </c>
      <c r="DI78" t="s">
        <v>151</v>
      </c>
      <c r="DJ78" t="s">
        <v>151</v>
      </c>
      <c r="DK78" t="s">
        <v>3</v>
      </c>
      <c r="DL78" t="s">
        <v>3</v>
      </c>
      <c r="DM78" t="s">
        <v>3</v>
      </c>
      <c r="DN78">
        <v>114</v>
      </c>
      <c r="DO78">
        <v>67</v>
      </c>
      <c r="DP78">
        <v>1.0469999999999999</v>
      </c>
      <c r="DQ78">
        <v>1</v>
      </c>
      <c r="DU78">
        <v>1013</v>
      </c>
      <c r="DV78" t="s">
        <v>147</v>
      </c>
      <c r="DW78" t="s">
        <v>147</v>
      </c>
      <c r="DX78">
        <v>1</v>
      </c>
      <c r="DZ78" t="s">
        <v>3</v>
      </c>
      <c r="EA78" t="s">
        <v>3</v>
      </c>
      <c r="EB78" t="s">
        <v>3</v>
      </c>
      <c r="EC78" t="s">
        <v>3</v>
      </c>
      <c r="EE78">
        <v>54008061</v>
      </c>
      <c r="EF78">
        <v>40</v>
      </c>
      <c r="EG78" t="s">
        <v>152</v>
      </c>
      <c r="EH78">
        <v>0</v>
      </c>
      <c r="EI78" t="s">
        <v>3</v>
      </c>
      <c r="EJ78">
        <v>2</v>
      </c>
      <c r="EK78">
        <v>317</v>
      </c>
      <c r="EL78" t="s">
        <v>153</v>
      </c>
      <c r="EM78" t="s">
        <v>154</v>
      </c>
      <c r="EO78" t="s">
        <v>155</v>
      </c>
      <c r="EQ78">
        <v>0</v>
      </c>
      <c r="ER78">
        <v>300.70999999999998</v>
      </c>
      <c r="ES78">
        <v>7.98</v>
      </c>
      <c r="ET78">
        <v>59.26</v>
      </c>
      <c r="EU78">
        <v>13.76</v>
      </c>
      <c r="EV78">
        <v>233.47</v>
      </c>
      <c r="EW78">
        <v>18.5</v>
      </c>
      <c r="EX78">
        <v>0</v>
      </c>
      <c r="EY78">
        <v>0</v>
      </c>
      <c r="FQ78">
        <v>0</v>
      </c>
      <c r="FR78">
        <f t="shared" si="101"/>
        <v>0</v>
      </c>
      <c r="FS78">
        <v>0</v>
      </c>
      <c r="FX78">
        <v>114</v>
      </c>
      <c r="FY78">
        <v>67</v>
      </c>
      <c r="GA78" t="s">
        <v>3</v>
      </c>
      <c r="GD78">
        <v>0</v>
      </c>
      <c r="GF78">
        <v>-1625584126</v>
      </c>
      <c r="GG78">
        <v>2</v>
      </c>
      <c r="GH78">
        <v>1</v>
      </c>
      <c r="GI78">
        <v>2</v>
      </c>
      <c r="GJ78">
        <v>0</v>
      </c>
      <c r="GK78">
        <f>ROUND(R78*(R12)/100,2)</f>
        <v>198.16</v>
      </c>
      <c r="GL78">
        <f t="shared" si="102"/>
        <v>0</v>
      </c>
      <c r="GM78">
        <f t="shared" si="103"/>
        <v>5054.13</v>
      </c>
      <c r="GN78">
        <f t="shared" si="104"/>
        <v>0</v>
      </c>
      <c r="GO78">
        <f t="shared" si="105"/>
        <v>5054.13</v>
      </c>
      <c r="GP78">
        <f t="shared" si="106"/>
        <v>0</v>
      </c>
      <c r="GR78">
        <v>0</v>
      </c>
      <c r="GS78">
        <v>0</v>
      </c>
      <c r="GT78">
        <v>0</v>
      </c>
      <c r="GU78" t="s">
        <v>3</v>
      </c>
      <c r="GV78">
        <f t="shared" si="107"/>
        <v>0</v>
      </c>
      <c r="GW78">
        <v>1</v>
      </c>
      <c r="GX78">
        <f t="shared" si="108"/>
        <v>0</v>
      </c>
      <c r="HA78">
        <v>0</v>
      </c>
      <c r="HB78">
        <v>0</v>
      </c>
      <c r="HC78">
        <f t="shared" si="109"/>
        <v>0</v>
      </c>
      <c r="HE78" t="s">
        <v>3</v>
      </c>
      <c r="HF78" t="s">
        <v>3</v>
      </c>
      <c r="HM78" t="s">
        <v>3</v>
      </c>
      <c r="HN78" t="s">
        <v>3</v>
      </c>
      <c r="HO78" t="s">
        <v>3</v>
      </c>
      <c r="HP78" t="s">
        <v>3</v>
      </c>
      <c r="HQ78" t="s">
        <v>3</v>
      </c>
      <c r="IK78">
        <v>0</v>
      </c>
    </row>
    <row r="79" spans="1:245" x14ac:dyDescent="0.2">
      <c r="A79">
        <v>17</v>
      </c>
      <c r="B79">
        <v>1</v>
      </c>
      <c r="C79">
        <f>ROW(SmtRes!A49)</f>
        <v>49</v>
      </c>
      <c r="D79">
        <f>ROW(EtalonRes!A49)</f>
        <v>49</v>
      </c>
      <c r="E79" t="s">
        <v>160</v>
      </c>
      <c r="F79" t="s">
        <v>161</v>
      </c>
      <c r="G79" t="s">
        <v>162</v>
      </c>
      <c r="H79" t="s">
        <v>147</v>
      </c>
      <c r="I79">
        <v>1</v>
      </c>
      <c r="J79">
        <v>0</v>
      </c>
      <c r="K79">
        <v>1</v>
      </c>
      <c r="O79">
        <f t="shared" si="70"/>
        <v>3008.8</v>
      </c>
      <c r="P79">
        <f t="shared" si="71"/>
        <v>0</v>
      </c>
      <c r="Q79">
        <f t="shared" si="72"/>
        <v>201.72</v>
      </c>
      <c r="R79">
        <f t="shared" si="73"/>
        <v>78.27</v>
      </c>
      <c r="S79">
        <f t="shared" si="74"/>
        <v>2807.08</v>
      </c>
      <c r="T79">
        <f t="shared" si="75"/>
        <v>0</v>
      </c>
      <c r="U79">
        <f t="shared" si="76"/>
        <v>7.7582699999999987</v>
      </c>
      <c r="V79">
        <f t="shared" si="77"/>
        <v>0</v>
      </c>
      <c r="W79">
        <f t="shared" si="78"/>
        <v>0</v>
      </c>
      <c r="X79">
        <f t="shared" si="79"/>
        <v>2217.59</v>
      </c>
      <c r="Y79">
        <f t="shared" si="80"/>
        <v>1150.9000000000001</v>
      </c>
      <c r="AA79">
        <v>54436342</v>
      </c>
      <c r="AB79">
        <f t="shared" si="81"/>
        <v>111.876</v>
      </c>
      <c r="AC79">
        <f t="shared" si="82"/>
        <v>0</v>
      </c>
      <c r="AD79">
        <f t="shared" si="83"/>
        <v>18.363</v>
      </c>
      <c r="AE79">
        <f t="shared" si="84"/>
        <v>2.6070000000000002</v>
      </c>
      <c r="AF79">
        <f t="shared" si="85"/>
        <v>93.513000000000005</v>
      </c>
      <c r="AG79">
        <f t="shared" si="86"/>
        <v>0</v>
      </c>
      <c r="AH79">
        <f t="shared" si="87"/>
        <v>7.4099999999999993</v>
      </c>
      <c r="AI79">
        <f t="shared" si="88"/>
        <v>0</v>
      </c>
      <c r="AJ79">
        <f t="shared" si="89"/>
        <v>0</v>
      </c>
      <c r="AK79">
        <v>508.02</v>
      </c>
      <c r="AL79">
        <v>135.1</v>
      </c>
      <c r="AM79">
        <v>61.21</v>
      </c>
      <c r="AN79">
        <v>8.69</v>
      </c>
      <c r="AO79">
        <v>311.70999999999998</v>
      </c>
      <c r="AP79">
        <v>0</v>
      </c>
      <c r="AQ79">
        <v>24.7</v>
      </c>
      <c r="AR79">
        <v>0</v>
      </c>
      <c r="AS79">
        <v>0</v>
      </c>
      <c r="AT79">
        <v>79</v>
      </c>
      <c r="AU79">
        <v>41</v>
      </c>
      <c r="AV79">
        <v>1.0469999999999999</v>
      </c>
      <c r="AW79">
        <v>1</v>
      </c>
      <c r="AZ79">
        <v>1</v>
      </c>
      <c r="BA79">
        <v>28.67</v>
      </c>
      <c r="BB79">
        <v>10.49</v>
      </c>
      <c r="BC79">
        <v>8.24</v>
      </c>
      <c r="BD79" t="s">
        <v>3</v>
      </c>
      <c r="BE79" t="s">
        <v>3</v>
      </c>
      <c r="BF79" t="s">
        <v>3</v>
      </c>
      <c r="BG79" t="s">
        <v>3</v>
      </c>
      <c r="BH79">
        <v>0</v>
      </c>
      <c r="BI79">
        <v>2</v>
      </c>
      <c r="BJ79" t="s">
        <v>163</v>
      </c>
      <c r="BM79">
        <v>317</v>
      </c>
      <c r="BN79">
        <v>0</v>
      </c>
      <c r="BO79" t="s">
        <v>161</v>
      </c>
      <c r="BP79">
        <v>1</v>
      </c>
      <c r="BQ79">
        <v>40</v>
      </c>
      <c r="BR79">
        <v>0</v>
      </c>
      <c r="BS79">
        <v>28.67</v>
      </c>
      <c r="BT79">
        <v>1</v>
      </c>
      <c r="BU79">
        <v>1</v>
      </c>
      <c r="BV79">
        <v>1</v>
      </c>
      <c r="BW79">
        <v>1</v>
      </c>
      <c r="BX79">
        <v>1</v>
      </c>
      <c r="BY79" t="s">
        <v>3</v>
      </c>
      <c r="BZ79">
        <v>79</v>
      </c>
      <c r="CA79">
        <v>41</v>
      </c>
      <c r="CB79" t="s">
        <v>3</v>
      </c>
      <c r="CE79">
        <v>30</v>
      </c>
      <c r="CF79">
        <v>0</v>
      </c>
      <c r="CG79">
        <v>0</v>
      </c>
      <c r="CM79">
        <v>0</v>
      </c>
      <c r="CN79" t="s">
        <v>149</v>
      </c>
      <c r="CO79">
        <v>0</v>
      </c>
      <c r="CP79">
        <f t="shared" si="90"/>
        <v>3008.7999999999997</v>
      </c>
      <c r="CQ79">
        <f t="shared" si="91"/>
        <v>0</v>
      </c>
      <c r="CR79">
        <f t="shared" si="92"/>
        <v>201.72</v>
      </c>
      <c r="CS79">
        <f t="shared" si="93"/>
        <v>78.27</v>
      </c>
      <c r="CT79">
        <f t="shared" si="94"/>
        <v>2807.08</v>
      </c>
      <c r="CU79">
        <f t="shared" si="95"/>
        <v>0</v>
      </c>
      <c r="CV79">
        <f t="shared" si="96"/>
        <v>7.7582699999999987</v>
      </c>
      <c r="CW79">
        <f t="shared" si="97"/>
        <v>0</v>
      </c>
      <c r="CX79">
        <f t="shared" si="98"/>
        <v>0</v>
      </c>
      <c r="CY79">
        <f t="shared" si="99"/>
        <v>2217.5932000000003</v>
      </c>
      <c r="CZ79">
        <f t="shared" si="100"/>
        <v>1150.9027999999998</v>
      </c>
      <c r="DC79" t="s">
        <v>3</v>
      </c>
      <c r="DD79" t="s">
        <v>150</v>
      </c>
      <c r="DE79" t="s">
        <v>151</v>
      </c>
      <c r="DF79" t="s">
        <v>151</v>
      </c>
      <c r="DG79" t="s">
        <v>151</v>
      </c>
      <c r="DH79" t="s">
        <v>3</v>
      </c>
      <c r="DI79" t="s">
        <v>151</v>
      </c>
      <c r="DJ79" t="s">
        <v>151</v>
      </c>
      <c r="DK79" t="s">
        <v>3</v>
      </c>
      <c r="DL79" t="s">
        <v>3</v>
      </c>
      <c r="DM79" t="s">
        <v>3</v>
      </c>
      <c r="DN79">
        <v>114</v>
      </c>
      <c r="DO79">
        <v>67</v>
      </c>
      <c r="DP79">
        <v>1.0469999999999999</v>
      </c>
      <c r="DQ79">
        <v>1</v>
      </c>
      <c r="DU79">
        <v>1013</v>
      </c>
      <c r="DV79" t="s">
        <v>147</v>
      </c>
      <c r="DW79" t="s">
        <v>147</v>
      </c>
      <c r="DX79">
        <v>1</v>
      </c>
      <c r="DZ79" t="s">
        <v>3</v>
      </c>
      <c r="EA79" t="s">
        <v>3</v>
      </c>
      <c r="EB79" t="s">
        <v>3</v>
      </c>
      <c r="EC79" t="s">
        <v>3</v>
      </c>
      <c r="EE79">
        <v>54008061</v>
      </c>
      <c r="EF79">
        <v>40</v>
      </c>
      <c r="EG79" t="s">
        <v>152</v>
      </c>
      <c r="EH79">
        <v>0</v>
      </c>
      <c r="EI79" t="s">
        <v>3</v>
      </c>
      <c r="EJ79">
        <v>2</v>
      </c>
      <c r="EK79">
        <v>317</v>
      </c>
      <c r="EL79" t="s">
        <v>153</v>
      </c>
      <c r="EM79" t="s">
        <v>154</v>
      </c>
      <c r="EO79" t="s">
        <v>155</v>
      </c>
      <c r="EQ79">
        <v>0</v>
      </c>
      <c r="ER79">
        <v>508.02</v>
      </c>
      <c r="ES79">
        <v>135.1</v>
      </c>
      <c r="ET79">
        <v>61.21</v>
      </c>
      <c r="EU79">
        <v>8.69</v>
      </c>
      <c r="EV79">
        <v>311.70999999999998</v>
      </c>
      <c r="EW79">
        <v>24.7</v>
      </c>
      <c r="EX79">
        <v>0</v>
      </c>
      <c r="EY79">
        <v>0</v>
      </c>
      <c r="FQ79">
        <v>0</v>
      </c>
      <c r="FR79">
        <f t="shared" si="101"/>
        <v>0</v>
      </c>
      <c r="FS79">
        <v>0</v>
      </c>
      <c r="FX79">
        <v>114</v>
      </c>
      <c r="FY79">
        <v>67</v>
      </c>
      <c r="GA79" t="s">
        <v>3</v>
      </c>
      <c r="GD79">
        <v>0</v>
      </c>
      <c r="GF79">
        <v>-1044822858</v>
      </c>
      <c r="GG79">
        <v>2</v>
      </c>
      <c r="GH79">
        <v>1</v>
      </c>
      <c r="GI79">
        <v>2</v>
      </c>
      <c r="GJ79">
        <v>0</v>
      </c>
      <c r="GK79">
        <f>ROUND(R79*(R12)/100,2)</f>
        <v>125.23</v>
      </c>
      <c r="GL79">
        <f t="shared" si="102"/>
        <v>0</v>
      </c>
      <c r="GM79">
        <f t="shared" si="103"/>
        <v>6502.52</v>
      </c>
      <c r="GN79">
        <f t="shared" si="104"/>
        <v>0</v>
      </c>
      <c r="GO79">
        <f t="shared" si="105"/>
        <v>6502.52</v>
      </c>
      <c r="GP79">
        <f t="shared" si="106"/>
        <v>0</v>
      </c>
      <c r="GR79">
        <v>0</v>
      </c>
      <c r="GS79">
        <v>0</v>
      </c>
      <c r="GT79">
        <v>0</v>
      </c>
      <c r="GU79" t="s">
        <v>3</v>
      </c>
      <c r="GV79">
        <f t="shared" si="107"/>
        <v>0</v>
      </c>
      <c r="GW79">
        <v>1</v>
      </c>
      <c r="GX79">
        <f t="shared" si="108"/>
        <v>0</v>
      </c>
      <c r="HA79">
        <v>0</v>
      </c>
      <c r="HB79">
        <v>0</v>
      </c>
      <c r="HC79">
        <f t="shared" si="109"/>
        <v>0</v>
      </c>
      <c r="HE79" t="s">
        <v>3</v>
      </c>
      <c r="HF79" t="s">
        <v>3</v>
      </c>
      <c r="HM79" t="s">
        <v>3</v>
      </c>
      <c r="HN79" t="s">
        <v>3</v>
      </c>
      <c r="HO79" t="s">
        <v>3</v>
      </c>
      <c r="HP79" t="s">
        <v>3</v>
      </c>
      <c r="HQ79" t="s">
        <v>3</v>
      </c>
      <c r="IK79">
        <v>0</v>
      </c>
    </row>
    <row r="80" spans="1:245" x14ac:dyDescent="0.2">
      <c r="A80">
        <v>17</v>
      </c>
      <c r="B80">
        <v>1</v>
      </c>
      <c r="C80">
        <f>ROW(SmtRes!A50)</f>
        <v>50</v>
      </c>
      <c r="D80">
        <f>ROW(EtalonRes!A50)</f>
        <v>50</v>
      </c>
      <c r="E80" t="s">
        <v>164</v>
      </c>
      <c r="F80" t="s">
        <v>165</v>
      </c>
      <c r="G80" t="s">
        <v>166</v>
      </c>
      <c r="H80" t="s">
        <v>167</v>
      </c>
      <c r="I80">
        <v>2</v>
      </c>
      <c r="J80">
        <v>0</v>
      </c>
      <c r="K80">
        <v>2</v>
      </c>
      <c r="O80">
        <f t="shared" si="70"/>
        <v>3526.98</v>
      </c>
      <c r="P80">
        <f t="shared" si="71"/>
        <v>0</v>
      </c>
      <c r="Q80">
        <f t="shared" si="72"/>
        <v>481.37</v>
      </c>
      <c r="R80">
        <f t="shared" si="73"/>
        <v>258.32</v>
      </c>
      <c r="S80">
        <f t="shared" si="74"/>
        <v>3045.61</v>
      </c>
      <c r="T80">
        <f t="shared" si="75"/>
        <v>0</v>
      </c>
      <c r="U80">
        <f t="shared" si="76"/>
        <v>8.4178799999999985</v>
      </c>
      <c r="V80">
        <f t="shared" si="77"/>
        <v>0</v>
      </c>
      <c r="W80">
        <f t="shared" si="78"/>
        <v>0</v>
      </c>
      <c r="X80">
        <f t="shared" si="79"/>
        <v>2406.0300000000002</v>
      </c>
      <c r="Y80">
        <f t="shared" si="80"/>
        <v>1248.7</v>
      </c>
      <c r="AA80">
        <v>54436342</v>
      </c>
      <c r="AB80">
        <f t="shared" si="81"/>
        <v>69.272999999999996</v>
      </c>
      <c r="AC80">
        <f t="shared" si="82"/>
        <v>0</v>
      </c>
      <c r="AD80">
        <f t="shared" si="83"/>
        <v>18.54</v>
      </c>
      <c r="AE80">
        <f t="shared" si="84"/>
        <v>4.3049999999999997</v>
      </c>
      <c r="AF80">
        <f t="shared" si="85"/>
        <v>50.732999999999997</v>
      </c>
      <c r="AG80">
        <f t="shared" si="86"/>
        <v>0</v>
      </c>
      <c r="AH80">
        <f t="shared" si="87"/>
        <v>4.0199999999999996</v>
      </c>
      <c r="AI80">
        <f t="shared" si="88"/>
        <v>0</v>
      </c>
      <c r="AJ80">
        <f t="shared" si="89"/>
        <v>0</v>
      </c>
      <c r="AK80">
        <v>249.81</v>
      </c>
      <c r="AL80">
        <v>18.899999999999999</v>
      </c>
      <c r="AM80">
        <v>61.8</v>
      </c>
      <c r="AN80">
        <v>14.35</v>
      </c>
      <c r="AO80">
        <v>169.11</v>
      </c>
      <c r="AP80">
        <v>0</v>
      </c>
      <c r="AQ80">
        <v>13.4</v>
      </c>
      <c r="AR80">
        <v>0</v>
      </c>
      <c r="AS80">
        <v>0</v>
      </c>
      <c r="AT80">
        <v>79</v>
      </c>
      <c r="AU80">
        <v>41</v>
      </c>
      <c r="AV80">
        <v>1.0469999999999999</v>
      </c>
      <c r="AW80">
        <v>1</v>
      </c>
      <c r="AZ80">
        <v>1</v>
      </c>
      <c r="BA80">
        <v>28.67</v>
      </c>
      <c r="BB80">
        <v>12.4</v>
      </c>
      <c r="BC80">
        <v>8.24</v>
      </c>
      <c r="BD80" t="s">
        <v>3</v>
      </c>
      <c r="BE80" t="s">
        <v>3</v>
      </c>
      <c r="BF80" t="s">
        <v>3</v>
      </c>
      <c r="BG80" t="s">
        <v>3</v>
      </c>
      <c r="BH80">
        <v>0</v>
      </c>
      <c r="BI80">
        <v>2</v>
      </c>
      <c r="BJ80" t="s">
        <v>168</v>
      </c>
      <c r="BM80">
        <v>317</v>
      </c>
      <c r="BN80">
        <v>0</v>
      </c>
      <c r="BO80" t="s">
        <v>165</v>
      </c>
      <c r="BP80">
        <v>1</v>
      </c>
      <c r="BQ80">
        <v>40</v>
      </c>
      <c r="BR80">
        <v>0</v>
      </c>
      <c r="BS80">
        <v>28.67</v>
      </c>
      <c r="BT80">
        <v>1</v>
      </c>
      <c r="BU80">
        <v>1</v>
      </c>
      <c r="BV80">
        <v>1</v>
      </c>
      <c r="BW80">
        <v>1</v>
      </c>
      <c r="BX80">
        <v>1</v>
      </c>
      <c r="BY80" t="s">
        <v>3</v>
      </c>
      <c r="BZ80">
        <v>79</v>
      </c>
      <c r="CA80">
        <v>41</v>
      </c>
      <c r="CB80" t="s">
        <v>3</v>
      </c>
      <c r="CE80">
        <v>30</v>
      </c>
      <c r="CF80">
        <v>0</v>
      </c>
      <c r="CG80">
        <v>0</v>
      </c>
      <c r="CM80">
        <v>0</v>
      </c>
      <c r="CN80" t="s">
        <v>149</v>
      </c>
      <c r="CO80">
        <v>0</v>
      </c>
      <c r="CP80">
        <f t="shared" si="90"/>
        <v>3526.98</v>
      </c>
      <c r="CQ80">
        <f t="shared" si="91"/>
        <v>0</v>
      </c>
      <c r="CR80">
        <f t="shared" si="92"/>
        <v>240.68</v>
      </c>
      <c r="CS80">
        <f t="shared" si="93"/>
        <v>129.30000000000001</v>
      </c>
      <c r="CT80">
        <f t="shared" si="94"/>
        <v>1522.95</v>
      </c>
      <c r="CU80">
        <f t="shared" si="95"/>
        <v>0</v>
      </c>
      <c r="CV80">
        <f t="shared" si="96"/>
        <v>4.2089399999999992</v>
      </c>
      <c r="CW80">
        <f t="shared" si="97"/>
        <v>0</v>
      </c>
      <c r="CX80">
        <f t="shared" si="98"/>
        <v>0</v>
      </c>
      <c r="CY80">
        <f t="shared" si="99"/>
        <v>2406.0319000000004</v>
      </c>
      <c r="CZ80">
        <f t="shared" si="100"/>
        <v>1248.7001</v>
      </c>
      <c r="DC80" t="s">
        <v>3</v>
      </c>
      <c r="DD80" t="s">
        <v>150</v>
      </c>
      <c r="DE80" t="s">
        <v>151</v>
      </c>
      <c r="DF80" t="s">
        <v>151</v>
      </c>
      <c r="DG80" t="s">
        <v>151</v>
      </c>
      <c r="DH80" t="s">
        <v>3</v>
      </c>
      <c r="DI80" t="s">
        <v>151</v>
      </c>
      <c r="DJ80" t="s">
        <v>151</v>
      </c>
      <c r="DK80" t="s">
        <v>3</v>
      </c>
      <c r="DL80" t="s">
        <v>3</v>
      </c>
      <c r="DM80" t="s">
        <v>3</v>
      </c>
      <c r="DN80">
        <v>114</v>
      </c>
      <c r="DO80">
        <v>67</v>
      </c>
      <c r="DP80">
        <v>1.0469999999999999</v>
      </c>
      <c r="DQ80">
        <v>1</v>
      </c>
      <c r="DU80">
        <v>1013</v>
      </c>
      <c r="DV80" t="s">
        <v>167</v>
      </c>
      <c r="DW80" t="s">
        <v>167</v>
      </c>
      <c r="DX80">
        <v>1</v>
      </c>
      <c r="DZ80" t="s">
        <v>3</v>
      </c>
      <c r="EA80" t="s">
        <v>3</v>
      </c>
      <c r="EB80" t="s">
        <v>3</v>
      </c>
      <c r="EC80" t="s">
        <v>3</v>
      </c>
      <c r="EE80">
        <v>54008061</v>
      </c>
      <c r="EF80">
        <v>40</v>
      </c>
      <c r="EG80" t="s">
        <v>152</v>
      </c>
      <c r="EH80">
        <v>0</v>
      </c>
      <c r="EI80" t="s">
        <v>3</v>
      </c>
      <c r="EJ80">
        <v>2</v>
      </c>
      <c r="EK80">
        <v>317</v>
      </c>
      <c r="EL80" t="s">
        <v>153</v>
      </c>
      <c r="EM80" t="s">
        <v>154</v>
      </c>
      <c r="EO80" t="s">
        <v>155</v>
      </c>
      <c r="EQ80">
        <v>0</v>
      </c>
      <c r="ER80">
        <v>249.81</v>
      </c>
      <c r="ES80">
        <v>18.899999999999999</v>
      </c>
      <c r="ET80">
        <v>61.8</v>
      </c>
      <c r="EU80">
        <v>14.35</v>
      </c>
      <c r="EV80">
        <v>169.11</v>
      </c>
      <c r="EW80">
        <v>13.4</v>
      </c>
      <c r="EX80">
        <v>0</v>
      </c>
      <c r="EY80">
        <v>0</v>
      </c>
      <c r="FQ80">
        <v>0</v>
      </c>
      <c r="FR80">
        <f t="shared" si="101"/>
        <v>0</v>
      </c>
      <c r="FS80">
        <v>0</v>
      </c>
      <c r="FX80">
        <v>114</v>
      </c>
      <c r="FY80">
        <v>67</v>
      </c>
      <c r="GA80" t="s">
        <v>3</v>
      </c>
      <c r="GD80">
        <v>0</v>
      </c>
      <c r="GF80">
        <v>-1790178856</v>
      </c>
      <c r="GG80">
        <v>2</v>
      </c>
      <c r="GH80">
        <v>1</v>
      </c>
      <c r="GI80">
        <v>2</v>
      </c>
      <c r="GJ80">
        <v>0</v>
      </c>
      <c r="GK80">
        <f>ROUND(R80*(R12)/100,2)</f>
        <v>413.31</v>
      </c>
      <c r="GL80">
        <f t="shared" si="102"/>
        <v>0</v>
      </c>
      <c r="GM80">
        <f t="shared" si="103"/>
        <v>7595.02</v>
      </c>
      <c r="GN80">
        <f t="shared" si="104"/>
        <v>0</v>
      </c>
      <c r="GO80">
        <f t="shared" si="105"/>
        <v>7595.02</v>
      </c>
      <c r="GP80">
        <f t="shared" si="106"/>
        <v>0</v>
      </c>
      <c r="GR80">
        <v>0</v>
      </c>
      <c r="GS80">
        <v>0</v>
      </c>
      <c r="GT80">
        <v>0</v>
      </c>
      <c r="GU80" t="s">
        <v>3</v>
      </c>
      <c r="GV80">
        <f t="shared" si="107"/>
        <v>0</v>
      </c>
      <c r="GW80">
        <v>1</v>
      </c>
      <c r="GX80">
        <f t="shared" si="108"/>
        <v>0</v>
      </c>
      <c r="HA80">
        <v>0</v>
      </c>
      <c r="HB80">
        <v>0</v>
      </c>
      <c r="HC80">
        <f t="shared" si="109"/>
        <v>0</v>
      </c>
      <c r="HE80" t="s">
        <v>3</v>
      </c>
      <c r="HF80" t="s">
        <v>3</v>
      </c>
      <c r="HM80" t="s">
        <v>3</v>
      </c>
      <c r="HN80" t="s">
        <v>3</v>
      </c>
      <c r="HO80" t="s">
        <v>3</v>
      </c>
      <c r="HP80" t="s">
        <v>3</v>
      </c>
      <c r="HQ80" t="s">
        <v>3</v>
      </c>
      <c r="IK80">
        <v>0</v>
      </c>
    </row>
    <row r="81" spans="1:245" x14ac:dyDescent="0.2">
      <c r="A81">
        <v>17</v>
      </c>
      <c r="B81">
        <v>1</v>
      </c>
      <c r="C81">
        <f>ROW(SmtRes!A51)</f>
        <v>51</v>
      </c>
      <c r="D81">
        <f>ROW(EtalonRes!A51)</f>
        <v>51</v>
      </c>
      <c r="E81" t="s">
        <v>169</v>
      </c>
      <c r="F81" t="s">
        <v>170</v>
      </c>
      <c r="G81" t="s">
        <v>171</v>
      </c>
      <c r="H81" t="s">
        <v>172</v>
      </c>
      <c r="I81">
        <f>ROUND(20/100,9)</f>
        <v>0.2</v>
      </c>
      <c r="J81">
        <v>0</v>
      </c>
      <c r="K81">
        <f>ROUND(20/100,9)</f>
        <v>0.2</v>
      </c>
      <c r="O81">
        <f t="shared" si="70"/>
        <v>688.32</v>
      </c>
      <c r="P81">
        <f t="shared" si="71"/>
        <v>0</v>
      </c>
      <c r="Q81">
        <f t="shared" si="72"/>
        <v>323.92</v>
      </c>
      <c r="R81">
        <f t="shared" si="73"/>
        <v>137.9</v>
      </c>
      <c r="S81">
        <f t="shared" si="74"/>
        <v>364.4</v>
      </c>
      <c r="T81">
        <f t="shared" si="75"/>
        <v>0</v>
      </c>
      <c r="U81">
        <f t="shared" si="76"/>
        <v>1.0307219999999999</v>
      </c>
      <c r="V81">
        <f t="shared" si="77"/>
        <v>0</v>
      </c>
      <c r="W81">
        <f t="shared" si="78"/>
        <v>0</v>
      </c>
      <c r="X81">
        <f t="shared" si="79"/>
        <v>287.88</v>
      </c>
      <c r="Y81">
        <f t="shared" si="80"/>
        <v>149.4</v>
      </c>
      <c r="AA81">
        <v>54436342</v>
      </c>
      <c r="AB81">
        <f t="shared" si="81"/>
        <v>198.672</v>
      </c>
      <c r="AC81">
        <f t="shared" si="82"/>
        <v>0</v>
      </c>
      <c r="AD81">
        <f t="shared" si="83"/>
        <v>139.119</v>
      </c>
      <c r="AE81">
        <f t="shared" si="84"/>
        <v>22.524000000000001</v>
      </c>
      <c r="AF81">
        <f t="shared" si="85"/>
        <v>59.552999999999997</v>
      </c>
      <c r="AG81">
        <f t="shared" si="86"/>
        <v>0</v>
      </c>
      <c r="AH81">
        <f t="shared" si="87"/>
        <v>4.83</v>
      </c>
      <c r="AI81">
        <f t="shared" si="88"/>
        <v>0</v>
      </c>
      <c r="AJ81">
        <f t="shared" si="89"/>
        <v>0</v>
      </c>
      <c r="AK81">
        <v>689.47</v>
      </c>
      <c r="AL81">
        <v>27.23</v>
      </c>
      <c r="AM81">
        <v>463.73</v>
      </c>
      <c r="AN81">
        <v>75.08</v>
      </c>
      <c r="AO81">
        <v>198.51</v>
      </c>
      <c r="AP81">
        <v>0</v>
      </c>
      <c r="AQ81">
        <v>16.100000000000001</v>
      </c>
      <c r="AR81">
        <v>0</v>
      </c>
      <c r="AS81">
        <v>0</v>
      </c>
      <c r="AT81">
        <v>79</v>
      </c>
      <c r="AU81">
        <v>41</v>
      </c>
      <c r="AV81">
        <v>1.0669999999999999</v>
      </c>
      <c r="AW81">
        <v>1.081</v>
      </c>
      <c r="AZ81">
        <v>1</v>
      </c>
      <c r="BA81">
        <v>28.67</v>
      </c>
      <c r="BB81">
        <v>10.91</v>
      </c>
      <c r="BC81">
        <v>8.24</v>
      </c>
      <c r="BD81" t="s">
        <v>3</v>
      </c>
      <c r="BE81" t="s">
        <v>3</v>
      </c>
      <c r="BF81" t="s">
        <v>3</v>
      </c>
      <c r="BG81" t="s">
        <v>3</v>
      </c>
      <c r="BH81">
        <v>0</v>
      </c>
      <c r="BI81">
        <v>2</v>
      </c>
      <c r="BJ81" t="s">
        <v>173</v>
      </c>
      <c r="BM81">
        <v>318</v>
      </c>
      <c r="BN81">
        <v>0</v>
      </c>
      <c r="BO81" t="s">
        <v>170</v>
      </c>
      <c r="BP81">
        <v>1</v>
      </c>
      <c r="BQ81">
        <v>40</v>
      </c>
      <c r="BR81">
        <v>0</v>
      </c>
      <c r="BS81">
        <v>28.67</v>
      </c>
      <c r="BT81">
        <v>1</v>
      </c>
      <c r="BU81">
        <v>1</v>
      </c>
      <c r="BV81">
        <v>1</v>
      </c>
      <c r="BW81">
        <v>1</v>
      </c>
      <c r="BX81">
        <v>1</v>
      </c>
      <c r="BY81" t="s">
        <v>3</v>
      </c>
      <c r="BZ81">
        <v>79</v>
      </c>
      <c r="CA81">
        <v>41</v>
      </c>
      <c r="CB81" t="s">
        <v>3</v>
      </c>
      <c r="CE81">
        <v>30</v>
      </c>
      <c r="CF81">
        <v>0</v>
      </c>
      <c r="CG81">
        <v>0</v>
      </c>
      <c r="CM81">
        <v>0</v>
      </c>
      <c r="CN81" t="s">
        <v>149</v>
      </c>
      <c r="CO81">
        <v>0</v>
      </c>
      <c r="CP81">
        <f t="shared" si="90"/>
        <v>688.31999999999994</v>
      </c>
      <c r="CQ81">
        <f t="shared" si="91"/>
        <v>0</v>
      </c>
      <c r="CR81">
        <f t="shared" si="92"/>
        <v>1619.48</v>
      </c>
      <c r="CS81">
        <f t="shared" si="93"/>
        <v>688.94</v>
      </c>
      <c r="CT81">
        <f t="shared" si="94"/>
        <v>1821.69</v>
      </c>
      <c r="CU81">
        <f t="shared" si="95"/>
        <v>0</v>
      </c>
      <c r="CV81">
        <f t="shared" si="96"/>
        <v>5.1536099999999996</v>
      </c>
      <c r="CW81">
        <f t="shared" si="97"/>
        <v>0</v>
      </c>
      <c r="CX81">
        <f t="shared" si="98"/>
        <v>0</v>
      </c>
      <c r="CY81">
        <f t="shared" si="99"/>
        <v>287.87599999999998</v>
      </c>
      <c r="CZ81">
        <f t="shared" si="100"/>
        <v>149.40399999999997</v>
      </c>
      <c r="DC81" t="s">
        <v>3</v>
      </c>
      <c r="DD81" t="s">
        <v>150</v>
      </c>
      <c r="DE81" t="s">
        <v>151</v>
      </c>
      <c r="DF81" t="s">
        <v>151</v>
      </c>
      <c r="DG81" t="s">
        <v>151</v>
      </c>
      <c r="DH81" t="s">
        <v>3</v>
      </c>
      <c r="DI81" t="s">
        <v>151</v>
      </c>
      <c r="DJ81" t="s">
        <v>151</v>
      </c>
      <c r="DK81" t="s">
        <v>3</v>
      </c>
      <c r="DL81" t="s">
        <v>3</v>
      </c>
      <c r="DM81" t="s">
        <v>3</v>
      </c>
      <c r="DN81">
        <v>114</v>
      </c>
      <c r="DO81">
        <v>67</v>
      </c>
      <c r="DP81">
        <v>1.0669999999999999</v>
      </c>
      <c r="DQ81">
        <v>1.081</v>
      </c>
      <c r="DU81">
        <v>1013</v>
      </c>
      <c r="DV81" t="s">
        <v>172</v>
      </c>
      <c r="DW81" t="s">
        <v>172</v>
      </c>
      <c r="DX81">
        <v>1</v>
      </c>
      <c r="DZ81" t="s">
        <v>3</v>
      </c>
      <c r="EA81" t="s">
        <v>3</v>
      </c>
      <c r="EB81" t="s">
        <v>3</v>
      </c>
      <c r="EC81" t="s">
        <v>3</v>
      </c>
      <c r="EE81">
        <v>54008062</v>
      </c>
      <c r="EF81">
        <v>40</v>
      </c>
      <c r="EG81" t="s">
        <v>152</v>
      </c>
      <c r="EH81">
        <v>0</v>
      </c>
      <c r="EI81" t="s">
        <v>3</v>
      </c>
      <c r="EJ81">
        <v>2</v>
      </c>
      <c r="EK81">
        <v>318</v>
      </c>
      <c r="EL81" t="s">
        <v>174</v>
      </c>
      <c r="EM81" t="s">
        <v>175</v>
      </c>
      <c r="EO81" t="s">
        <v>155</v>
      </c>
      <c r="EQ81">
        <v>0</v>
      </c>
      <c r="ER81">
        <v>689.47</v>
      </c>
      <c r="ES81">
        <v>27.23</v>
      </c>
      <c r="ET81">
        <v>463.73</v>
      </c>
      <c r="EU81">
        <v>75.08</v>
      </c>
      <c r="EV81">
        <v>198.51</v>
      </c>
      <c r="EW81">
        <v>16.100000000000001</v>
      </c>
      <c r="EX81">
        <v>0</v>
      </c>
      <c r="EY81">
        <v>0</v>
      </c>
      <c r="FQ81">
        <v>0</v>
      </c>
      <c r="FR81">
        <f t="shared" si="101"/>
        <v>0</v>
      </c>
      <c r="FS81">
        <v>0</v>
      </c>
      <c r="FX81">
        <v>114</v>
      </c>
      <c r="FY81">
        <v>67</v>
      </c>
      <c r="GA81" t="s">
        <v>3</v>
      </c>
      <c r="GD81">
        <v>0</v>
      </c>
      <c r="GF81">
        <v>-455901266</v>
      </c>
      <c r="GG81">
        <v>2</v>
      </c>
      <c r="GH81">
        <v>1</v>
      </c>
      <c r="GI81">
        <v>2</v>
      </c>
      <c r="GJ81">
        <v>0</v>
      </c>
      <c r="GK81">
        <f>ROUND(R81*(R12)/100,2)</f>
        <v>220.64</v>
      </c>
      <c r="GL81">
        <f t="shared" si="102"/>
        <v>0</v>
      </c>
      <c r="GM81">
        <f t="shared" si="103"/>
        <v>1346.24</v>
      </c>
      <c r="GN81">
        <f t="shared" si="104"/>
        <v>0</v>
      </c>
      <c r="GO81">
        <f t="shared" si="105"/>
        <v>1346.24</v>
      </c>
      <c r="GP81">
        <f t="shared" si="106"/>
        <v>0</v>
      </c>
      <c r="GR81">
        <v>0</v>
      </c>
      <c r="GS81">
        <v>0</v>
      </c>
      <c r="GT81">
        <v>0</v>
      </c>
      <c r="GU81" t="s">
        <v>3</v>
      </c>
      <c r="GV81">
        <f t="shared" si="107"/>
        <v>0</v>
      </c>
      <c r="GW81">
        <v>1</v>
      </c>
      <c r="GX81">
        <f t="shared" si="108"/>
        <v>0</v>
      </c>
      <c r="HA81">
        <v>0</v>
      </c>
      <c r="HB81">
        <v>0</v>
      </c>
      <c r="HC81">
        <f t="shared" si="109"/>
        <v>0</v>
      </c>
      <c r="HE81" t="s">
        <v>3</v>
      </c>
      <c r="HF81" t="s">
        <v>3</v>
      </c>
      <c r="HM81" t="s">
        <v>3</v>
      </c>
      <c r="HN81" t="s">
        <v>3</v>
      </c>
      <c r="HO81" t="s">
        <v>3</v>
      </c>
      <c r="HP81" t="s">
        <v>3</v>
      </c>
      <c r="HQ81" t="s">
        <v>3</v>
      </c>
      <c r="IK81">
        <v>0</v>
      </c>
    </row>
    <row r="82" spans="1:245" x14ac:dyDescent="0.2">
      <c r="A82">
        <v>17</v>
      </c>
      <c r="B82">
        <v>1</v>
      </c>
      <c r="C82">
        <f>ROW(SmtRes!A52)</f>
        <v>52</v>
      </c>
      <c r="D82">
        <f>ROW(EtalonRes!A52)</f>
        <v>52</v>
      </c>
      <c r="E82" t="s">
        <v>176</v>
      </c>
      <c r="F82" t="s">
        <v>177</v>
      </c>
      <c r="G82" t="s">
        <v>178</v>
      </c>
      <c r="H82" t="s">
        <v>147</v>
      </c>
      <c r="I82">
        <v>4</v>
      </c>
      <c r="J82">
        <v>0</v>
      </c>
      <c r="K82">
        <v>4</v>
      </c>
      <c r="O82">
        <f t="shared" si="70"/>
        <v>12509.95</v>
      </c>
      <c r="P82">
        <f t="shared" si="71"/>
        <v>0</v>
      </c>
      <c r="Q82">
        <f t="shared" si="72"/>
        <v>9596.5</v>
      </c>
      <c r="R82">
        <f t="shared" si="73"/>
        <v>4922.3500000000004</v>
      </c>
      <c r="S82">
        <f t="shared" si="74"/>
        <v>2913.45</v>
      </c>
      <c r="T82">
        <f t="shared" si="75"/>
        <v>0</v>
      </c>
      <c r="U82">
        <f t="shared" si="76"/>
        <v>8.2419839999999986</v>
      </c>
      <c r="V82">
        <f t="shared" si="77"/>
        <v>0</v>
      </c>
      <c r="W82">
        <f t="shared" si="78"/>
        <v>0</v>
      </c>
      <c r="X82">
        <f t="shared" si="79"/>
        <v>2301.63</v>
      </c>
      <c r="Y82">
        <f t="shared" si="80"/>
        <v>1194.51</v>
      </c>
      <c r="AA82">
        <v>54436342</v>
      </c>
      <c r="AB82">
        <f t="shared" si="81"/>
        <v>214.42500000000001</v>
      </c>
      <c r="AC82">
        <f t="shared" si="82"/>
        <v>0</v>
      </c>
      <c r="AD82">
        <f t="shared" si="83"/>
        <v>190.161</v>
      </c>
      <c r="AE82">
        <f t="shared" si="84"/>
        <v>40.994999999999997</v>
      </c>
      <c r="AF82">
        <f t="shared" si="85"/>
        <v>24.263999999999999</v>
      </c>
      <c r="AG82">
        <f t="shared" si="86"/>
        <v>0</v>
      </c>
      <c r="AH82">
        <f t="shared" si="87"/>
        <v>1.9679999999999997</v>
      </c>
      <c r="AI82">
        <f t="shared" si="88"/>
        <v>0</v>
      </c>
      <c r="AJ82">
        <f t="shared" si="89"/>
        <v>0</v>
      </c>
      <c r="AK82">
        <v>716.92</v>
      </c>
      <c r="AL82">
        <v>2.17</v>
      </c>
      <c r="AM82">
        <v>633.87</v>
      </c>
      <c r="AN82">
        <v>136.65</v>
      </c>
      <c r="AO82">
        <v>80.88</v>
      </c>
      <c r="AP82">
        <v>0</v>
      </c>
      <c r="AQ82">
        <v>6.56</v>
      </c>
      <c r="AR82">
        <v>0</v>
      </c>
      <c r="AS82">
        <v>0</v>
      </c>
      <c r="AT82">
        <v>79</v>
      </c>
      <c r="AU82">
        <v>41</v>
      </c>
      <c r="AV82">
        <v>1.0469999999999999</v>
      </c>
      <c r="AW82">
        <v>1</v>
      </c>
      <c r="AZ82">
        <v>1</v>
      </c>
      <c r="BA82">
        <v>28.67</v>
      </c>
      <c r="BB82">
        <v>12.05</v>
      </c>
      <c r="BC82">
        <v>8.24</v>
      </c>
      <c r="BD82" t="s">
        <v>3</v>
      </c>
      <c r="BE82" t="s">
        <v>3</v>
      </c>
      <c r="BF82" t="s">
        <v>3</v>
      </c>
      <c r="BG82" t="s">
        <v>3</v>
      </c>
      <c r="BH82">
        <v>0</v>
      </c>
      <c r="BI82">
        <v>2</v>
      </c>
      <c r="BJ82" t="s">
        <v>179</v>
      </c>
      <c r="BM82">
        <v>322</v>
      </c>
      <c r="BN82">
        <v>0</v>
      </c>
      <c r="BO82" t="s">
        <v>177</v>
      </c>
      <c r="BP82">
        <v>1</v>
      </c>
      <c r="BQ82">
        <v>40</v>
      </c>
      <c r="BR82">
        <v>0</v>
      </c>
      <c r="BS82">
        <v>28.67</v>
      </c>
      <c r="BT82">
        <v>1</v>
      </c>
      <c r="BU82">
        <v>1</v>
      </c>
      <c r="BV82">
        <v>1</v>
      </c>
      <c r="BW82">
        <v>1</v>
      </c>
      <c r="BX82">
        <v>1</v>
      </c>
      <c r="BY82" t="s">
        <v>3</v>
      </c>
      <c r="BZ82">
        <v>79</v>
      </c>
      <c r="CA82">
        <v>41</v>
      </c>
      <c r="CB82" t="s">
        <v>3</v>
      </c>
      <c r="CE82">
        <v>30</v>
      </c>
      <c r="CF82">
        <v>0</v>
      </c>
      <c r="CG82">
        <v>0</v>
      </c>
      <c r="CM82">
        <v>0</v>
      </c>
      <c r="CN82" t="s">
        <v>149</v>
      </c>
      <c r="CO82">
        <v>0</v>
      </c>
      <c r="CP82">
        <f t="shared" si="90"/>
        <v>12509.95</v>
      </c>
      <c r="CQ82">
        <f t="shared" si="91"/>
        <v>0</v>
      </c>
      <c r="CR82">
        <f t="shared" si="92"/>
        <v>2399.16</v>
      </c>
      <c r="CS82">
        <f t="shared" si="93"/>
        <v>1230.52</v>
      </c>
      <c r="CT82">
        <f t="shared" si="94"/>
        <v>728.22</v>
      </c>
      <c r="CU82">
        <f t="shared" si="95"/>
        <v>0</v>
      </c>
      <c r="CV82">
        <f t="shared" si="96"/>
        <v>2.0604959999999997</v>
      </c>
      <c r="CW82">
        <f t="shared" si="97"/>
        <v>0</v>
      </c>
      <c r="CX82">
        <f t="shared" si="98"/>
        <v>0</v>
      </c>
      <c r="CY82">
        <f t="shared" si="99"/>
        <v>2301.6255000000001</v>
      </c>
      <c r="CZ82">
        <f t="shared" si="100"/>
        <v>1194.5144999999998</v>
      </c>
      <c r="DC82" t="s">
        <v>3</v>
      </c>
      <c r="DD82" t="s">
        <v>150</v>
      </c>
      <c r="DE82" t="s">
        <v>151</v>
      </c>
      <c r="DF82" t="s">
        <v>151</v>
      </c>
      <c r="DG82" t="s">
        <v>151</v>
      </c>
      <c r="DH82" t="s">
        <v>3</v>
      </c>
      <c r="DI82" t="s">
        <v>151</v>
      </c>
      <c r="DJ82" t="s">
        <v>151</v>
      </c>
      <c r="DK82" t="s">
        <v>3</v>
      </c>
      <c r="DL82" t="s">
        <v>3</v>
      </c>
      <c r="DM82" t="s">
        <v>3</v>
      </c>
      <c r="DN82">
        <v>114</v>
      </c>
      <c r="DO82">
        <v>67</v>
      </c>
      <c r="DP82">
        <v>1.0469999999999999</v>
      </c>
      <c r="DQ82">
        <v>1</v>
      </c>
      <c r="DU82">
        <v>1013</v>
      </c>
      <c r="DV82" t="s">
        <v>147</v>
      </c>
      <c r="DW82" t="s">
        <v>147</v>
      </c>
      <c r="DX82">
        <v>1</v>
      </c>
      <c r="DZ82" t="s">
        <v>3</v>
      </c>
      <c r="EA82" t="s">
        <v>3</v>
      </c>
      <c r="EB82" t="s">
        <v>3</v>
      </c>
      <c r="EC82" t="s">
        <v>3</v>
      </c>
      <c r="EE82">
        <v>54008066</v>
      </c>
      <c r="EF82">
        <v>40</v>
      </c>
      <c r="EG82" t="s">
        <v>152</v>
      </c>
      <c r="EH82">
        <v>0</v>
      </c>
      <c r="EI82" t="s">
        <v>3</v>
      </c>
      <c r="EJ82">
        <v>2</v>
      </c>
      <c r="EK82">
        <v>322</v>
      </c>
      <c r="EL82" t="s">
        <v>180</v>
      </c>
      <c r="EM82" t="s">
        <v>181</v>
      </c>
      <c r="EO82" t="s">
        <v>155</v>
      </c>
      <c r="EQ82">
        <v>0</v>
      </c>
      <c r="ER82">
        <v>716.92</v>
      </c>
      <c r="ES82">
        <v>2.17</v>
      </c>
      <c r="ET82">
        <v>633.87</v>
      </c>
      <c r="EU82">
        <v>136.65</v>
      </c>
      <c r="EV82">
        <v>80.88</v>
      </c>
      <c r="EW82">
        <v>6.56</v>
      </c>
      <c r="EX82">
        <v>0</v>
      </c>
      <c r="EY82">
        <v>0</v>
      </c>
      <c r="FQ82">
        <v>0</v>
      </c>
      <c r="FR82">
        <f t="shared" si="101"/>
        <v>0</v>
      </c>
      <c r="FS82">
        <v>0</v>
      </c>
      <c r="FX82">
        <v>114</v>
      </c>
      <c r="FY82">
        <v>67</v>
      </c>
      <c r="GA82" t="s">
        <v>3</v>
      </c>
      <c r="GD82">
        <v>0</v>
      </c>
      <c r="GF82">
        <v>-1547685462</v>
      </c>
      <c r="GG82">
        <v>2</v>
      </c>
      <c r="GH82">
        <v>1</v>
      </c>
      <c r="GI82">
        <v>2</v>
      </c>
      <c r="GJ82">
        <v>0</v>
      </c>
      <c r="GK82">
        <f>ROUND(R82*(R12)/100,2)</f>
        <v>7875.76</v>
      </c>
      <c r="GL82">
        <f t="shared" si="102"/>
        <v>0</v>
      </c>
      <c r="GM82">
        <f t="shared" si="103"/>
        <v>23881.85</v>
      </c>
      <c r="GN82">
        <f t="shared" si="104"/>
        <v>0</v>
      </c>
      <c r="GO82">
        <f t="shared" si="105"/>
        <v>23881.85</v>
      </c>
      <c r="GP82">
        <f t="shared" si="106"/>
        <v>0</v>
      </c>
      <c r="GR82">
        <v>0</v>
      </c>
      <c r="GS82">
        <v>0</v>
      </c>
      <c r="GT82">
        <v>0</v>
      </c>
      <c r="GU82" t="s">
        <v>3</v>
      </c>
      <c r="GV82">
        <f t="shared" si="107"/>
        <v>0</v>
      </c>
      <c r="GW82">
        <v>1</v>
      </c>
      <c r="GX82">
        <f t="shared" si="108"/>
        <v>0</v>
      </c>
      <c r="HA82">
        <v>0</v>
      </c>
      <c r="HB82">
        <v>0</v>
      </c>
      <c r="HC82">
        <f t="shared" si="109"/>
        <v>0</v>
      </c>
      <c r="HE82" t="s">
        <v>3</v>
      </c>
      <c r="HF82" t="s">
        <v>3</v>
      </c>
      <c r="HM82" t="s">
        <v>3</v>
      </c>
      <c r="HN82" t="s">
        <v>3</v>
      </c>
      <c r="HO82" t="s">
        <v>3</v>
      </c>
      <c r="HP82" t="s">
        <v>3</v>
      </c>
      <c r="HQ82" t="s">
        <v>3</v>
      </c>
      <c r="IK82">
        <v>0</v>
      </c>
    </row>
    <row r="83" spans="1:245" x14ac:dyDescent="0.2">
      <c r="A83">
        <v>17</v>
      </c>
      <c r="B83">
        <v>1</v>
      </c>
      <c r="C83">
        <f>ROW(SmtRes!A53)</f>
        <v>53</v>
      </c>
      <c r="D83">
        <f>ROW(EtalonRes!A53)</f>
        <v>53</v>
      </c>
      <c r="E83" t="s">
        <v>182</v>
      </c>
      <c r="F83" t="s">
        <v>183</v>
      </c>
      <c r="G83" t="s">
        <v>184</v>
      </c>
      <c r="H83" t="s">
        <v>185</v>
      </c>
      <c r="I83">
        <f>ROUND(100/100,9)</f>
        <v>1</v>
      </c>
      <c r="J83">
        <v>0</v>
      </c>
      <c r="K83">
        <f>ROUND(100/100,9)</f>
        <v>1</v>
      </c>
      <c r="O83">
        <f t="shared" si="70"/>
        <v>2628.8</v>
      </c>
      <c r="P83">
        <f t="shared" si="71"/>
        <v>0</v>
      </c>
      <c r="Q83">
        <f t="shared" si="72"/>
        <v>330.33</v>
      </c>
      <c r="R83">
        <f t="shared" si="73"/>
        <v>77.41</v>
      </c>
      <c r="S83">
        <f t="shared" si="74"/>
        <v>2298.4699999999998</v>
      </c>
      <c r="T83">
        <f t="shared" si="75"/>
        <v>0</v>
      </c>
      <c r="U83">
        <f t="shared" si="76"/>
        <v>6.5018699999999994</v>
      </c>
      <c r="V83">
        <f t="shared" si="77"/>
        <v>0</v>
      </c>
      <c r="W83">
        <f t="shared" si="78"/>
        <v>0</v>
      </c>
      <c r="X83">
        <f t="shared" si="79"/>
        <v>1815.79</v>
      </c>
      <c r="Y83">
        <f t="shared" si="80"/>
        <v>942.37</v>
      </c>
      <c r="AA83">
        <v>54436342</v>
      </c>
      <c r="AB83">
        <f t="shared" si="81"/>
        <v>111.435</v>
      </c>
      <c r="AC83">
        <f t="shared" si="82"/>
        <v>0</v>
      </c>
      <c r="AD83">
        <f t="shared" si="83"/>
        <v>34.866</v>
      </c>
      <c r="AE83">
        <f t="shared" si="84"/>
        <v>2.577</v>
      </c>
      <c r="AF83">
        <f t="shared" si="85"/>
        <v>76.569000000000003</v>
      </c>
      <c r="AG83">
        <f t="shared" si="86"/>
        <v>0</v>
      </c>
      <c r="AH83">
        <f t="shared" si="87"/>
        <v>6.21</v>
      </c>
      <c r="AI83">
        <f t="shared" si="88"/>
        <v>0</v>
      </c>
      <c r="AJ83">
        <f t="shared" si="89"/>
        <v>0</v>
      </c>
      <c r="AK83">
        <v>490.45</v>
      </c>
      <c r="AL83">
        <v>119</v>
      </c>
      <c r="AM83">
        <v>116.22</v>
      </c>
      <c r="AN83">
        <v>8.59</v>
      </c>
      <c r="AO83">
        <v>255.23</v>
      </c>
      <c r="AP83">
        <v>0</v>
      </c>
      <c r="AQ83">
        <v>20.7</v>
      </c>
      <c r="AR83">
        <v>0</v>
      </c>
      <c r="AS83">
        <v>0</v>
      </c>
      <c r="AT83">
        <v>79</v>
      </c>
      <c r="AU83">
        <v>41</v>
      </c>
      <c r="AV83">
        <v>1.0469999999999999</v>
      </c>
      <c r="AW83">
        <v>1</v>
      </c>
      <c r="AZ83">
        <v>1</v>
      </c>
      <c r="BA83">
        <v>28.67</v>
      </c>
      <c r="BB83">
        <v>9.0500000000000007</v>
      </c>
      <c r="BC83">
        <v>8.24</v>
      </c>
      <c r="BD83" t="s">
        <v>3</v>
      </c>
      <c r="BE83" t="s">
        <v>3</v>
      </c>
      <c r="BF83" t="s">
        <v>3</v>
      </c>
      <c r="BG83" t="s">
        <v>3</v>
      </c>
      <c r="BH83">
        <v>0</v>
      </c>
      <c r="BI83">
        <v>2</v>
      </c>
      <c r="BJ83" t="s">
        <v>186</v>
      </c>
      <c r="BM83">
        <v>331</v>
      </c>
      <c r="BN83">
        <v>0</v>
      </c>
      <c r="BO83" t="s">
        <v>183</v>
      </c>
      <c r="BP83">
        <v>1</v>
      </c>
      <c r="BQ83">
        <v>40</v>
      </c>
      <c r="BR83">
        <v>0</v>
      </c>
      <c r="BS83">
        <v>28.67</v>
      </c>
      <c r="BT83">
        <v>1</v>
      </c>
      <c r="BU83">
        <v>1</v>
      </c>
      <c r="BV83">
        <v>1</v>
      </c>
      <c r="BW83">
        <v>1</v>
      </c>
      <c r="BX83">
        <v>1</v>
      </c>
      <c r="BY83" t="s">
        <v>3</v>
      </c>
      <c r="BZ83">
        <v>79</v>
      </c>
      <c r="CA83">
        <v>41</v>
      </c>
      <c r="CB83" t="s">
        <v>3</v>
      </c>
      <c r="CE83">
        <v>30</v>
      </c>
      <c r="CF83">
        <v>0</v>
      </c>
      <c r="CG83">
        <v>0</v>
      </c>
      <c r="CM83">
        <v>0</v>
      </c>
      <c r="CN83" t="s">
        <v>149</v>
      </c>
      <c r="CO83">
        <v>0</v>
      </c>
      <c r="CP83">
        <f t="shared" si="90"/>
        <v>2628.7999999999997</v>
      </c>
      <c r="CQ83">
        <f t="shared" si="91"/>
        <v>0</v>
      </c>
      <c r="CR83">
        <f t="shared" si="92"/>
        <v>330.33</v>
      </c>
      <c r="CS83">
        <f t="shared" si="93"/>
        <v>77.41</v>
      </c>
      <c r="CT83">
        <f t="shared" si="94"/>
        <v>2298.4699999999998</v>
      </c>
      <c r="CU83">
        <f t="shared" si="95"/>
        <v>0</v>
      </c>
      <c r="CV83">
        <f t="shared" si="96"/>
        <v>6.5018699999999994</v>
      </c>
      <c r="CW83">
        <f t="shared" si="97"/>
        <v>0</v>
      </c>
      <c r="CX83">
        <f t="shared" si="98"/>
        <v>0</v>
      </c>
      <c r="CY83">
        <f t="shared" si="99"/>
        <v>1815.7912999999999</v>
      </c>
      <c r="CZ83">
        <f t="shared" si="100"/>
        <v>942.3726999999999</v>
      </c>
      <c r="DC83" t="s">
        <v>3</v>
      </c>
      <c r="DD83" t="s">
        <v>150</v>
      </c>
      <c r="DE83" t="s">
        <v>151</v>
      </c>
      <c r="DF83" t="s">
        <v>151</v>
      </c>
      <c r="DG83" t="s">
        <v>151</v>
      </c>
      <c r="DH83" t="s">
        <v>3</v>
      </c>
      <c r="DI83" t="s">
        <v>151</v>
      </c>
      <c r="DJ83" t="s">
        <v>151</v>
      </c>
      <c r="DK83" t="s">
        <v>3</v>
      </c>
      <c r="DL83" t="s">
        <v>3</v>
      </c>
      <c r="DM83" t="s">
        <v>3</v>
      </c>
      <c r="DN83">
        <v>114</v>
      </c>
      <c r="DO83">
        <v>67</v>
      </c>
      <c r="DP83">
        <v>1.0469999999999999</v>
      </c>
      <c r="DQ83">
        <v>1</v>
      </c>
      <c r="DU83">
        <v>1003</v>
      </c>
      <c r="DV83" t="s">
        <v>185</v>
      </c>
      <c r="DW83" t="s">
        <v>185</v>
      </c>
      <c r="DX83">
        <v>100</v>
      </c>
      <c r="DZ83" t="s">
        <v>3</v>
      </c>
      <c r="EA83" t="s">
        <v>3</v>
      </c>
      <c r="EB83" t="s">
        <v>3</v>
      </c>
      <c r="EC83" t="s">
        <v>3</v>
      </c>
      <c r="EE83">
        <v>54008075</v>
      </c>
      <c r="EF83">
        <v>40</v>
      </c>
      <c r="EG83" t="s">
        <v>152</v>
      </c>
      <c r="EH83">
        <v>0</v>
      </c>
      <c r="EI83" t="s">
        <v>3</v>
      </c>
      <c r="EJ83">
        <v>2</v>
      </c>
      <c r="EK83">
        <v>331</v>
      </c>
      <c r="EL83" t="s">
        <v>187</v>
      </c>
      <c r="EM83" t="s">
        <v>188</v>
      </c>
      <c r="EO83" t="s">
        <v>155</v>
      </c>
      <c r="EQ83">
        <v>0</v>
      </c>
      <c r="ER83">
        <v>490.45</v>
      </c>
      <c r="ES83">
        <v>119</v>
      </c>
      <c r="ET83">
        <v>116.22</v>
      </c>
      <c r="EU83">
        <v>8.59</v>
      </c>
      <c r="EV83">
        <v>255.23</v>
      </c>
      <c r="EW83">
        <v>20.7</v>
      </c>
      <c r="EX83">
        <v>0</v>
      </c>
      <c r="EY83">
        <v>0</v>
      </c>
      <c r="FQ83">
        <v>0</v>
      </c>
      <c r="FR83">
        <f t="shared" si="101"/>
        <v>0</v>
      </c>
      <c r="FS83">
        <v>0</v>
      </c>
      <c r="FX83">
        <v>114</v>
      </c>
      <c r="FY83">
        <v>67</v>
      </c>
      <c r="GA83" t="s">
        <v>3</v>
      </c>
      <c r="GD83">
        <v>0</v>
      </c>
      <c r="GF83">
        <v>-1325536271</v>
      </c>
      <c r="GG83">
        <v>2</v>
      </c>
      <c r="GH83">
        <v>1</v>
      </c>
      <c r="GI83">
        <v>2</v>
      </c>
      <c r="GJ83">
        <v>0</v>
      </c>
      <c r="GK83">
        <f>ROUND(R83*(R12)/100,2)</f>
        <v>123.86</v>
      </c>
      <c r="GL83">
        <f t="shared" si="102"/>
        <v>0</v>
      </c>
      <c r="GM83">
        <f t="shared" si="103"/>
        <v>5510.82</v>
      </c>
      <c r="GN83">
        <f t="shared" si="104"/>
        <v>0</v>
      </c>
      <c r="GO83">
        <f t="shared" si="105"/>
        <v>5510.82</v>
      </c>
      <c r="GP83">
        <f t="shared" si="106"/>
        <v>0</v>
      </c>
      <c r="GR83">
        <v>0</v>
      </c>
      <c r="GS83">
        <v>0</v>
      </c>
      <c r="GT83">
        <v>0</v>
      </c>
      <c r="GU83" t="s">
        <v>3</v>
      </c>
      <c r="GV83">
        <f t="shared" si="107"/>
        <v>0</v>
      </c>
      <c r="GW83">
        <v>1</v>
      </c>
      <c r="GX83">
        <f t="shared" si="108"/>
        <v>0</v>
      </c>
      <c r="HA83">
        <v>0</v>
      </c>
      <c r="HB83">
        <v>0</v>
      </c>
      <c r="HC83">
        <f t="shared" si="109"/>
        <v>0</v>
      </c>
      <c r="HE83" t="s">
        <v>3</v>
      </c>
      <c r="HF83" t="s">
        <v>3</v>
      </c>
      <c r="HM83" t="s">
        <v>3</v>
      </c>
      <c r="HN83" t="s">
        <v>3</v>
      </c>
      <c r="HO83" t="s">
        <v>3</v>
      </c>
      <c r="HP83" t="s">
        <v>3</v>
      </c>
      <c r="HQ83" t="s">
        <v>3</v>
      </c>
      <c r="IK83">
        <v>0</v>
      </c>
    </row>
    <row r="84" spans="1:245" x14ac:dyDescent="0.2">
      <c r="A84">
        <v>17</v>
      </c>
      <c r="B84">
        <v>1</v>
      </c>
      <c r="C84">
        <f>ROW(SmtRes!A54)</f>
        <v>54</v>
      </c>
      <c r="D84">
        <f>ROW(EtalonRes!A54)</f>
        <v>54</v>
      </c>
      <c r="E84" t="s">
        <v>189</v>
      </c>
      <c r="F84" t="s">
        <v>190</v>
      </c>
      <c r="G84" t="s">
        <v>191</v>
      </c>
      <c r="H84" t="s">
        <v>192</v>
      </c>
      <c r="I84">
        <f>ROUND(5/100,9)</f>
        <v>0.05</v>
      </c>
      <c r="J84">
        <v>0</v>
      </c>
      <c r="K84">
        <f>ROUND(5/100,9)</f>
        <v>0.05</v>
      </c>
      <c r="O84">
        <f t="shared" si="70"/>
        <v>439.69</v>
      </c>
      <c r="P84">
        <f t="shared" si="71"/>
        <v>0</v>
      </c>
      <c r="Q84">
        <f t="shared" si="72"/>
        <v>9.35</v>
      </c>
      <c r="R84">
        <f t="shared" si="73"/>
        <v>2.29</v>
      </c>
      <c r="S84">
        <f t="shared" si="74"/>
        <v>430.34</v>
      </c>
      <c r="T84">
        <f t="shared" si="75"/>
        <v>0</v>
      </c>
      <c r="U84">
        <f t="shared" si="76"/>
        <v>1.1543175000000001</v>
      </c>
      <c r="V84">
        <f t="shared" si="77"/>
        <v>0</v>
      </c>
      <c r="W84">
        <f t="shared" si="78"/>
        <v>0</v>
      </c>
      <c r="X84">
        <f t="shared" si="79"/>
        <v>339.97</v>
      </c>
      <c r="Y84">
        <f t="shared" si="80"/>
        <v>176.44</v>
      </c>
      <c r="AA84">
        <v>54436342</v>
      </c>
      <c r="AB84">
        <f t="shared" si="81"/>
        <v>306.09300000000002</v>
      </c>
      <c r="AC84">
        <f t="shared" si="82"/>
        <v>0</v>
      </c>
      <c r="AD84">
        <f t="shared" si="83"/>
        <v>19.443000000000001</v>
      </c>
      <c r="AE84">
        <f t="shared" si="84"/>
        <v>1.548</v>
      </c>
      <c r="AF84">
        <f t="shared" si="85"/>
        <v>286.64999999999998</v>
      </c>
      <c r="AG84">
        <f t="shared" si="86"/>
        <v>0</v>
      </c>
      <c r="AH84">
        <f t="shared" si="87"/>
        <v>22.05</v>
      </c>
      <c r="AI84">
        <f t="shared" si="88"/>
        <v>0</v>
      </c>
      <c r="AJ84">
        <f t="shared" si="89"/>
        <v>0</v>
      </c>
      <c r="AK84">
        <v>1109.9100000000001</v>
      </c>
      <c r="AL84">
        <v>89.6</v>
      </c>
      <c r="AM84">
        <v>64.81</v>
      </c>
      <c r="AN84">
        <v>5.16</v>
      </c>
      <c r="AO84">
        <v>955.5</v>
      </c>
      <c r="AP84">
        <v>0</v>
      </c>
      <c r="AQ84">
        <v>73.5</v>
      </c>
      <c r="AR84">
        <v>0</v>
      </c>
      <c r="AS84">
        <v>0</v>
      </c>
      <c r="AT84">
        <v>79</v>
      </c>
      <c r="AU84">
        <v>41</v>
      </c>
      <c r="AV84">
        <v>1.0469999999999999</v>
      </c>
      <c r="AW84">
        <v>1</v>
      </c>
      <c r="AZ84">
        <v>1</v>
      </c>
      <c r="BA84">
        <v>28.67</v>
      </c>
      <c r="BB84">
        <v>9.17</v>
      </c>
      <c r="BC84">
        <v>8.24</v>
      </c>
      <c r="BD84" t="s">
        <v>3</v>
      </c>
      <c r="BE84" t="s">
        <v>3</v>
      </c>
      <c r="BF84" t="s">
        <v>3</v>
      </c>
      <c r="BG84" t="s">
        <v>3</v>
      </c>
      <c r="BH84">
        <v>0</v>
      </c>
      <c r="BI84">
        <v>2</v>
      </c>
      <c r="BJ84" t="s">
        <v>193</v>
      </c>
      <c r="BM84">
        <v>333</v>
      </c>
      <c r="BN84">
        <v>0</v>
      </c>
      <c r="BO84" t="s">
        <v>190</v>
      </c>
      <c r="BP84">
        <v>1</v>
      </c>
      <c r="BQ84">
        <v>40</v>
      </c>
      <c r="BR84">
        <v>0</v>
      </c>
      <c r="BS84">
        <v>28.67</v>
      </c>
      <c r="BT84">
        <v>1</v>
      </c>
      <c r="BU84">
        <v>1</v>
      </c>
      <c r="BV84">
        <v>1</v>
      </c>
      <c r="BW84">
        <v>1</v>
      </c>
      <c r="BX84">
        <v>1</v>
      </c>
      <c r="BY84" t="s">
        <v>3</v>
      </c>
      <c r="BZ84">
        <v>79</v>
      </c>
      <c r="CA84">
        <v>41</v>
      </c>
      <c r="CB84" t="s">
        <v>3</v>
      </c>
      <c r="CE84">
        <v>30</v>
      </c>
      <c r="CF84">
        <v>0</v>
      </c>
      <c r="CG84">
        <v>0</v>
      </c>
      <c r="CM84">
        <v>0</v>
      </c>
      <c r="CN84" t="s">
        <v>149</v>
      </c>
      <c r="CO84">
        <v>0</v>
      </c>
      <c r="CP84">
        <f t="shared" si="90"/>
        <v>439.69</v>
      </c>
      <c r="CQ84">
        <f t="shared" si="91"/>
        <v>0</v>
      </c>
      <c r="CR84">
        <f t="shared" si="92"/>
        <v>186.7</v>
      </c>
      <c r="CS84">
        <f t="shared" si="93"/>
        <v>46.45</v>
      </c>
      <c r="CT84">
        <f t="shared" si="94"/>
        <v>8604.44</v>
      </c>
      <c r="CU84">
        <f t="shared" si="95"/>
        <v>0</v>
      </c>
      <c r="CV84">
        <f t="shared" si="96"/>
        <v>23.086349999999999</v>
      </c>
      <c r="CW84">
        <f t="shared" si="97"/>
        <v>0</v>
      </c>
      <c r="CX84">
        <f t="shared" si="98"/>
        <v>0</v>
      </c>
      <c r="CY84">
        <f t="shared" si="99"/>
        <v>339.96859999999998</v>
      </c>
      <c r="CZ84">
        <f t="shared" si="100"/>
        <v>176.43939999999998</v>
      </c>
      <c r="DC84" t="s">
        <v>3</v>
      </c>
      <c r="DD84" t="s">
        <v>150</v>
      </c>
      <c r="DE84" t="s">
        <v>151</v>
      </c>
      <c r="DF84" t="s">
        <v>151</v>
      </c>
      <c r="DG84" t="s">
        <v>151</v>
      </c>
      <c r="DH84" t="s">
        <v>3</v>
      </c>
      <c r="DI84" t="s">
        <v>151</v>
      </c>
      <c r="DJ84" t="s">
        <v>151</v>
      </c>
      <c r="DK84" t="s">
        <v>3</v>
      </c>
      <c r="DL84" t="s">
        <v>3</v>
      </c>
      <c r="DM84" t="s">
        <v>3</v>
      </c>
      <c r="DN84">
        <v>114</v>
      </c>
      <c r="DO84">
        <v>67</v>
      </c>
      <c r="DP84">
        <v>1.0469999999999999</v>
      </c>
      <c r="DQ84">
        <v>1</v>
      </c>
      <c r="DU84">
        <v>1010</v>
      </c>
      <c r="DV84" t="s">
        <v>192</v>
      </c>
      <c r="DW84" t="s">
        <v>192</v>
      </c>
      <c r="DX84">
        <v>100</v>
      </c>
      <c r="DZ84" t="s">
        <v>3</v>
      </c>
      <c r="EA84" t="s">
        <v>3</v>
      </c>
      <c r="EB84" t="s">
        <v>3</v>
      </c>
      <c r="EC84" t="s">
        <v>3</v>
      </c>
      <c r="EE84">
        <v>54008077</v>
      </c>
      <c r="EF84">
        <v>40</v>
      </c>
      <c r="EG84" t="s">
        <v>152</v>
      </c>
      <c r="EH84">
        <v>0</v>
      </c>
      <c r="EI84" t="s">
        <v>3</v>
      </c>
      <c r="EJ84">
        <v>2</v>
      </c>
      <c r="EK84">
        <v>333</v>
      </c>
      <c r="EL84" t="s">
        <v>194</v>
      </c>
      <c r="EM84" t="s">
        <v>195</v>
      </c>
      <c r="EO84" t="s">
        <v>155</v>
      </c>
      <c r="EQ84">
        <v>0</v>
      </c>
      <c r="ER84">
        <v>1109.9100000000001</v>
      </c>
      <c r="ES84">
        <v>89.6</v>
      </c>
      <c r="ET84">
        <v>64.81</v>
      </c>
      <c r="EU84">
        <v>5.16</v>
      </c>
      <c r="EV84">
        <v>955.5</v>
      </c>
      <c r="EW84">
        <v>73.5</v>
      </c>
      <c r="EX84">
        <v>0</v>
      </c>
      <c r="EY84">
        <v>0</v>
      </c>
      <c r="FQ84">
        <v>0</v>
      </c>
      <c r="FR84">
        <f t="shared" si="101"/>
        <v>0</v>
      </c>
      <c r="FS84">
        <v>0</v>
      </c>
      <c r="FX84">
        <v>114</v>
      </c>
      <c r="FY84">
        <v>67</v>
      </c>
      <c r="GA84" t="s">
        <v>3</v>
      </c>
      <c r="GD84">
        <v>0</v>
      </c>
      <c r="GF84">
        <v>-524852819</v>
      </c>
      <c r="GG84">
        <v>2</v>
      </c>
      <c r="GH84">
        <v>1</v>
      </c>
      <c r="GI84">
        <v>2</v>
      </c>
      <c r="GJ84">
        <v>0</v>
      </c>
      <c r="GK84">
        <f>ROUND(R84*(R12)/100,2)</f>
        <v>3.66</v>
      </c>
      <c r="GL84">
        <f t="shared" si="102"/>
        <v>0</v>
      </c>
      <c r="GM84">
        <f t="shared" si="103"/>
        <v>959.76</v>
      </c>
      <c r="GN84">
        <f t="shared" si="104"/>
        <v>0</v>
      </c>
      <c r="GO84">
        <f t="shared" si="105"/>
        <v>959.76</v>
      </c>
      <c r="GP84">
        <f t="shared" si="106"/>
        <v>0</v>
      </c>
      <c r="GR84">
        <v>0</v>
      </c>
      <c r="GS84">
        <v>0</v>
      </c>
      <c r="GT84">
        <v>0</v>
      </c>
      <c r="GU84" t="s">
        <v>3</v>
      </c>
      <c r="GV84">
        <f t="shared" si="107"/>
        <v>0</v>
      </c>
      <c r="GW84">
        <v>1</v>
      </c>
      <c r="GX84">
        <f t="shared" si="108"/>
        <v>0</v>
      </c>
      <c r="HA84">
        <v>0</v>
      </c>
      <c r="HB84">
        <v>0</v>
      </c>
      <c r="HC84">
        <f t="shared" si="109"/>
        <v>0</v>
      </c>
      <c r="HE84" t="s">
        <v>3</v>
      </c>
      <c r="HF84" t="s">
        <v>3</v>
      </c>
      <c r="HM84" t="s">
        <v>3</v>
      </c>
      <c r="HN84" t="s">
        <v>3</v>
      </c>
      <c r="HO84" t="s">
        <v>3</v>
      </c>
      <c r="HP84" t="s">
        <v>3</v>
      </c>
      <c r="HQ84" t="s">
        <v>3</v>
      </c>
      <c r="IK84">
        <v>0</v>
      </c>
    </row>
    <row r="85" spans="1:245" x14ac:dyDescent="0.2">
      <c r="A85">
        <v>17</v>
      </c>
      <c r="B85">
        <v>1</v>
      </c>
      <c r="C85">
        <f>ROW(SmtRes!A55)</f>
        <v>55</v>
      </c>
      <c r="D85">
        <f>ROW(EtalonRes!A55)</f>
        <v>55</v>
      </c>
      <c r="E85" t="s">
        <v>196</v>
      </c>
      <c r="F85" t="s">
        <v>197</v>
      </c>
      <c r="G85" t="s">
        <v>198</v>
      </c>
      <c r="H85" t="s">
        <v>192</v>
      </c>
      <c r="I85">
        <f>ROUND(3/100,9)</f>
        <v>0.03</v>
      </c>
      <c r="J85">
        <v>0</v>
      </c>
      <c r="K85">
        <f>ROUND(3/100,9)</f>
        <v>0.03</v>
      </c>
      <c r="O85">
        <f t="shared" si="70"/>
        <v>132.1</v>
      </c>
      <c r="P85">
        <f t="shared" si="71"/>
        <v>0</v>
      </c>
      <c r="Q85">
        <f t="shared" si="72"/>
        <v>1.36</v>
      </c>
      <c r="R85">
        <f t="shared" si="73"/>
        <v>0.28999999999999998</v>
      </c>
      <c r="S85">
        <f t="shared" si="74"/>
        <v>130.74</v>
      </c>
      <c r="T85">
        <f t="shared" si="75"/>
        <v>0</v>
      </c>
      <c r="U85">
        <f t="shared" si="76"/>
        <v>0.35081828999999992</v>
      </c>
      <c r="V85">
        <f t="shared" si="77"/>
        <v>0</v>
      </c>
      <c r="W85">
        <f t="shared" si="78"/>
        <v>0</v>
      </c>
      <c r="X85">
        <f t="shared" si="79"/>
        <v>103.28</v>
      </c>
      <c r="Y85">
        <f t="shared" si="80"/>
        <v>53.6</v>
      </c>
      <c r="AA85">
        <v>54436342</v>
      </c>
      <c r="AB85">
        <f t="shared" si="81"/>
        <v>149.91900000000001</v>
      </c>
      <c r="AC85">
        <f t="shared" si="82"/>
        <v>0</v>
      </c>
      <c r="AD85">
        <f t="shared" si="83"/>
        <v>4.7220000000000004</v>
      </c>
      <c r="AE85">
        <f t="shared" si="84"/>
        <v>0.35399999999999998</v>
      </c>
      <c r="AF85">
        <f t="shared" si="85"/>
        <v>145.197</v>
      </c>
      <c r="AG85">
        <f t="shared" si="86"/>
        <v>0</v>
      </c>
      <c r="AH85">
        <f t="shared" si="87"/>
        <v>11.168999999999999</v>
      </c>
      <c r="AI85">
        <f t="shared" si="88"/>
        <v>0</v>
      </c>
      <c r="AJ85">
        <f t="shared" si="89"/>
        <v>0</v>
      </c>
      <c r="AK85">
        <v>526.61</v>
      </c>
      <c r="AL85">
        <v>26.88</v>
      </c>
      <c r="AM85">
        <v>15.74</v>
      </c>
      <c r="AN85">
        <v>1.18</v>
      </c>
      <c r="AO85">
        <v>483.99</v>
      </c>
      <c r="AP85">
        <v>0</v>
      </c>
      <c r="AQ85">
        <v>37.229999999999997</v>
      </c>
      <c r="AR85">
        <v>0</v>
      </c>
      <c r="AS85">
        <v>0</v>
      </c>
      <c r="AT85">
        <v>79</v>
      </c>
      <c r="AU85">
        <v>41</v>
      </c>
      <c r="AV85">
        <v>1.0469999999999999</v>
      </c>
      <c r="AW85">
        <v>1</v>
      </c>
      <c r="AZ85">
        <v>1</v>
      </c>
      <c r="BA85">
        <v>28.67</v>
      </c>
      <c r="BB85">
        <v>9.07</v>
      </c>
      <c r="BC85">
        <v>8.24</v>
      </c>
      <c r="BD85" t="s">
        <v>3</v>
      </c>
      <c r="BE85" t="s">
        <v>3</v>
      </c>
      <c r="BF85" t="s">
        <v>3</v>
      </c>
      <c r="BG85" t="s">
        <v>3</v>
      </c>
      <c r="BH85">
        <v>0</v>
      </c>
      <c r="BI85">
        <v>2</v>
      </c>
      <c r="BJ85" t="s">
        <v>199</v>
      </c>
      <c r="BM85">
        <v>333</v>
      </c>
      <c r="BN85">
        <v>0</v>
      </c>
      <c r="BO85" t="s">
        <v>197</v>
      </c>
      <c r="BP85">
        <v>1</v>
      </c>
      <c r="BQ85">
        <v>40</v>
      </c>
      <c r="BR85">
        <v>0</v>
      </c>
      <c r="BS85">
        <v>28.67</v>
      </c>
      <c r="BT85">
        <v>1</v>
      </c>
      <c r="BU85">
        <v>1</v>
      </c>
      <c r="BV85">
        <v>1</v>
      </c>
      <c r="BW85">
        <v>1</v>
      </c>
      <c r="BX85">
        <v>1</v>
      </c>
      <c r="BY85" t="s">
        <v>3</v>
      </c>
      <c r="BZ85">
        <v>79</v>
      </c>
      <c r="CA85">
        <v>41</v>
      </c>
      <c r="CB85" t="s">
        <v>3</v>
      </c>
      <c r="CE85">
        <v>30</v>
      </c>
      <c r="CF85">
        <v>0</v>
      </c>
      <c r="CG85">
        <v>0</v>
      </c>
      <c r="CM85">
        <v>0</v>
      </c>
      <c r="CN85" t="s">
        <v>149</v>
      </c>
      <c r="CO85">
        <v>0</v>
      </c>
      <c r="CP85">
        <f t="shared" si="90"/>
        <v>132.10000000000002</v>
      </c>
      <c r="CQ85">
        <f t="shared" si="91"/>
        <v>0</v>
      </c>
      <c r="CR85">
        <f t="shared" si="92"/>
        <v>44.81</v>
      </c>
      <c r="CS85">
        <f t="shared" si="93"/>
        <v>10.61</v>
      </c>
      <c r="CT85">
        <f t="shared" si="94"/>
        <v>4358.41</v>
      </c>
      <c r="CU85">
        <f t="shared" si="95"/>
        <v>0</v>
      </c>
      <c r="CV85">
        <f t="shared" si="96"/>
        <v>11.693942999999997</v>
      </c>
      <c r="CW85">
        <f t="shared" si="97"/>
        <v>0</v>
      </c>
      <c r="CX85">
        <f t="shared" si="98"/>
        <v>0</v>
      </c>
      <c r="CY85">
        <f t="shared" si="99"/>
        <v>103.28460000000001</v>
      </c>
      <c r="CZ85">
        <f t="shared" si="100"/>
        <v>53.603400000000001</v>
      </c>
      <c r="DC85" t="s">
        <v>3</v>
      </c>
      <c r="DD85" t="s">
        <v>150</v>
      </c>
      <c r="DE85" t="s">
        <v>151</v>
      </c>
      <c r="DF85" t="s">
        <v>151</v>
      </c>
      <c r="DG85" t="s">
        <v>151</v>
      </c>
      <c r="DH85" t="s">
        <v>3</v>
      </c>
      <c r="DI85" t="s">
        <v>151</v>
      </c>
      <c r="DJ85" t="s">
        <v>151</v>
      </c>
      <c r="DK85" t="s">
        <v>3</v>
      </c>
      <c r="DL85" t="s">
        <v>3</v>
      </c>
      <c r="DM85" t="s">
        <v>3</v>
      </c>
      <c r="DN85">
        <v>114</v>
      </c>
      <c r="DO85">
        <v>67</v>
      </c>
      <c r="DP85">
        <v>1.0469999999999999</v>
      </c>
      <c r="DQ85">
        <v>1</v>
      </c>
      <c r="DU85">
        <v>1010</v>
      </c>
      <c r="DV85" t="s">
        <v>192</v>
      </c>
      <c r="DW85" t="s">
        <v>192</v>
      </c>
      <c r="DX85">
        <v>100</v>
      </c>
      <c r="DZ85" t="s">
        <v>3</v>
      </c>
      <c r="EA85" t="s">
        <v>3</v>
      </c>
      <c r="EB85" t="s">
        <v>3</v>
      </c>
      <c r="EC85" t="s">
        <v>3</v>
      </c>
      <c r="EE85">
        <v>54008077</v>
      </c>
      <c r="EF85">
        <v>40</v>
      </c>
      <c r="EG85" t="s">
        <v>152</v>
      </c>
      <c r="EH85">
        <v>0</v>
      </c>
      <c r="EI85" t="s">
        <v>3</v>
      </c>
      <c r="EJ85">
        <v>2</v>
      </c>
      <c r="EK85">
        <v>333</v>
      </c>
      <c r="EL85" t="s">
        <v>194</v>
      </c>
      <c r="EM85" t="s">
        <v>195</v>
      </c>
      <c r="EO85" t="s">
        <v>155</v>
      </c>
      <c r="EQ85">
        <v>0</v>
      </c>
      <c r="ER85">
        <v>526.61</v>
      </c>
      <c r="ES85">
        <v>26.88</v>
      </c>
      <c r="ET85">
        <v>15.74</v>
      </c>
      <c r="EU85">
        <v>1.18</v>
      </c>
      <c r="EV85">
        <v>483.99</v>
      </c>
      <c r="EW85">
        <v>37.229999999999997</v>
      </c>
      <c r="EX85">
        <v>0</v>
      </c>
      <c r="EY85">
        <v>0</v>
      </c>
      <c r="FQ85">
        <v>0</v>
      </c>
      <c r="FR85">
        <f t="shared" si="101"/>
        <v>0</v>
      </c>
      <c r="FS85">
        <v>0</v>
      </c>
      <c r="FX85">
        <v>114</v>
      </c>
      <c r="FY85">
        <v>67</v>
      </c>
      <c r="GA85" t="s">
        <v>3</v>
      </c>
      <c r="GD85">
        <v>0</v>
      </c>
      <c r="GF85">
        <v>603581456</v>
      </c>
      <c r="GG85">
        <v>2</v>
      </c>
      <c r="GH85">
        <v>1</v>
      </c>
      <c r="GI85">
        <v>2</v>
      </c>
      <c r="GJ85">
        <v>0</v>
      </c>
      <c r="GK85">
        <f>ROUND(R85*(R12)/100,2)</f>
        <v>0.46</v>
      </c>
      <c r="GL85">
        <f t="shared" si="102"/>
        <v>0</v>
      </c>
      <c r="GM85">
        <f t="shared" si="103"/>
        <v>289.44</v>
      </c>
      <c r="GN85">
        <f t="shared" si="104"/>
        <v>0</v>
      </c>
      <c r="GO85">
        <f t="shared" si="105"/>
        <v>289.44</v>
      </c>
      <c r="GP85">
        <f t="shared" si="106"/>
        <v>0</v>
      </c>
      <c r="GR85">
        <v>0</v>
      </c>
      <c r="GS85">
        <v>0</v>
      </c>
      <c r="GT85">
        <v>0</v>
      </c>
      <c r="GU85" t="s">
        <v>3</v>
      </c>
      <c r="GV85">
        <f t="shared" si="107"/>
        <v>0</v>
      </c>
      <c r="GW85">
        <v>1</v>
      </c>
      <c r="GX85">
        <f t="shared" si="108"/>
        <v>0</v>
      </c>
      <c r="HA85">
        <v>0</v>
      </c>
      <c r="HB85">
        <v>0</v>
      </c>
      <c r="HC85">
        <f t="shared" si="109"/>
        <v>0</v>
      </c>
      <c r="HE85" t="s">
        <v>3</v>
      </c>
      <c r="HF85" t="s">
        <v>3</v>
      </c>
      <c r="HM85" t="s">
        <v>3</v>
      </c>
      <c r="HN85" t="s">
        <v>3</v>
      </c>
      <c r="HO85" t="s">
        <v>3</v>
      </c>
      <c r="HP85" t="s">
        <v>3</v>
      </c>
      <c r="HQ85" t="s">
        <v>3</v>
      </c>
      <c r="IK85">
        <v>0</v>
      </c>
    </row>
    <row r="86" spans="1:245" x14ac:dyDescent="0.2">
      <c r="A86">
        <v>17</v>
      </c>
      <c r="B86">
        <v>1</v>
      </c>
      <c r="C86">
        <f>ROW(SmtRes!A56)</f>
        <v>56</v>
      </c>
      <c r="D86">
        <f>ROW(EtalonRes!A56)</f>
        <v>56</v>
      </c>
      <c r="E86" t="s">
        <v>200</v>
      </c>
      <c r="F86" t="s">
        <v>201</v>
      </c>
      <c r="G86" t="s">
        <v>202</v>
      </c>
      <c r="H86" t="s">
        <v>192</v>
      </c>
      <c r="I86">
        <f>ROUND(1/100,9)</f>
        <v>0.01</v>
      </c>
      <c r="J86">
        <v>0</v>
      </c>
      <c r="K86">
        <f>ROUND(1/100,9)</f>
        <v>0.01</v>
      </c>
      <c r="O86">
        <f t="shared" si="70"/>
        <v>40.299999999999997</v>
      </c>
      <c r="P86">
        <f t="shared" si="71"/>
        <v>0</v>
      </c>
      <c r="Q86">
        <f t="shared" si="72"/>
        <v>0.45</v>
      </c>
      <c r="R86">
        <f t="shared" si="73"/>
        <v>0</v>
      </c>
      <c r="S86">
        <f t="shared" si="74"/>
        <v>39.85</v>
      </c>
      <c r="T86">
        <f t="shared" si="75"/>
        <v>0</v>
      </c>
      <c r="U86">
        <f t="shared" si="76"/>
        <v>0.10710810000000001</v>
      </c>
      <c r="V86">
        <f t="shared" si="77"/>
        <v>0</v>
      </c>
      <c r="W86">
        <f t="shared" si="78"/>
        <v>0</v>
      </c>
      <c r="X86">
        <f t="shared" si="79"/>
        <v>31.48</v>
      </c>
      <c r="Y86">
        <f t="shared" si="80"/>
        <v>16.34</v>
      </c>
      <c r="AA86">
        <v>54436342</v>
      </c>
      <c r="AB86">
        <f t="shared" si="81"/>
        <v>137.661</v>
      </c>
      <c r="AC86">
        <f t="shared" si="82"/>
        <v>0</v>
      </c>
      <c r="AD86">
        <f t="shared" si="83"/>
        <v>4.6710000000000003</v>
      </c>
      <c r="AE86">
        <f t="shared" si="84"/>
        <v>0.34200000000000003</v>
      </c>
      <c r="AF86">
        <f t="shared" si="85"/>
        <v>132.99</v>
      </c>
      <c r="AG86">
        <f t="shared" si="86"/>
        <v>0</v>
      </c>
      <c r="AH86">
        <f t="shared" si="87"/>
        <v>10.23</v>
      </c>
      <c r="AI86">
        <f t="shared" si="88"/>
        <v>0</v>
      </c>
      <c r="AJ86">
        <f t="shared" si="89"/>
        <v>0</v>
      </c>
      <c r="AK86">
        <v>485.12</v>
      </c>
      <c r="AL86">
        <v>26.25</v>
      </c>
      <c r="AM86">
        <v>15.57</v>
      </c>
      <c r="AN86">
        <v>1.1399999999999999</v>
      </c>
      <c r="AO86">
        <v>443.3</v>
      </c>
      <c r="AP86">
        <v>0</v>
      </c>
      <c r="AQ86">
        <v>34.1</v>
      </c>
      <c r="AR86">
        <v>0</v>
      </c>
      <c r="AS86">
        <v>0</v>
      </c>
      <c r="AT86">
        <v>79</v>
      </c>
      <c r="AU86">
        <v>41</v>
      </c>
      <c r="AV86">
        <v>1.0469999999999999</v>
      </c>
      <c r="AW86">
        <v>1</v>
      </c>
      <c r="AZ86">
        <v>1</v>
      </c>
      <c r="BA86">
        <v>28.67</v>
      </c>
      <c r="BB86">
        <v>9.0299999999999994</v>
      </c>
      <c r="BC86">
        <v>8.24</v>
      </c>
      <c r="BD86" t="s">
        <v>3</v>
      </c>
      <c r="BE86" t="s">
        <v>3</v>
      </c>
      <c r="BF86" t="s">
        <v>3</v>
      </c>
      <c r="BG86" t="s">
        <v>3</v>
      </c>
      <c r="BH86">
        <v>0</v>
      </c>
      <c r="BI86">
        <v>2</v>
      </c>
      <c r="BJ86" t="s">
        <v>203</v>
      </c>
      <c r="BM86">
        <v>333</v>
      </c>
      <c r="BN86">
        <v>0</v>
      </c>
      <c r="BO86" t="s">
        <v>201</v>
      </c>
      <c r="BP86">
        <v>1</v>
      </c>
      <c r="BQ86">
        <v>40</v>
      </c>
      <c r="BR86">
        <v>0</v>
      </c>
      <c r="BS86">
        <v>28.67</v>
      </c>
      <c r="BT86">
        <v>1</v>
      </c>
      <c r="BU86">
        <v>1</v>
      </c>
      <c r="BV86">
        <v>1</v>
      </c>
      <c r="BW86">
        <v>1</v>
      </c>
      <c r="BX86">
        <v>1</v>
      </c>
      <c r="BY86" t="s">
        <v>3</v>
      </c>
      <c r="BZ86">
        <v>79</v>
      </c>
      <c r="CA86">
        <v>41</v>
      </c>
      <c r="CB86" t="s">
        <v>3</v>
      </c>
      <c r="CE86">
        <v>30</v>
      </c>
      <c r="CF86">
        <v>0</v>
      </c>
      <c r="CG86">
        <v>0</v>
      </c>
      <c r="CM86">
        <v>0</v>
      </c>
      <c r="CN86" t="s">
        <v>149</v>
      </c>
      <c r="CO86">
        <v>0</v>
      </c>
      <c r="CP86">
        <f t="shared" si="90"/>
        <v>40.300000000000004</v>
      </c>
      <c r="CQ86">
        <f t="shared" si="91"/>
        <v>0</v>
      </c>
      <c r="CR86">
        <f t="shared" si="92"/>
        <v>44.16</v>
      </c>
      <c r="CS86">
        <f t="shared" si="93"/>
        <v>10.32</v>
      </c>
      <c r="CT86">
        <f t="shared" si="94"/>
        <v>3992.01</v>
      </c>
      <c r="CU86">
        <f t="shared" si="95"/>
        <v>0</v>
      </c>
      <c r="CV86">
        <f t="shared" si="96"/>
        <v>10.71081</v>
      </c>
      <c r="CW86">
        <f t="shared" si="97"/>
        <v>0</v>
      </c>
      <c r="CX86">
        <f t="shared" si="98"/>
        <v>0</v>
      </c>
      <c r="CY86">
        <f t="shared" si="99"/>
        <v>31.481500000000004</v>
      </c>
      <c r="CZ86">
        <f t="shared" si="100"/>
        <v>16.3385</v>
      </c>
      <c r="DC86" t="s">
        <v>3</v>
      </c>
      <c r="DD86" t="s">
        <v>150</v>
      </c>
      <c r="DE86" t="s">
        <v>151</v>
      </c>
      <c r="DF86" t="s">
        <v>151</v>
      </c>
      <c r="DG86" t="s">
        <v>151</v>
      </c>
      <c r="DH86" t="s">
        <v>3</v>
      </c>
      <c r="DI86" t="s">
        <v>151</v>
      </c>
      <c r="DJ86" t="s">
        <v>151</v>
      </c>
      <c r="DK86" t="s">
        <v>3</v>
      </c>
      <c r="DL86" t="s">
        <v>3</v>
      </c>
      <c r="DM86" t="s">
        <v>3</v>
      </c>
      <c r="DN86">
        <v>114</v>
      </c>
      <c r="DO86">
        <v>67</v>
      </c>
      <c r="DP86">
        <v>1.0469999999999999</v>
      </c>
      <c r="DQ86">
        <v>1</v>
      </c>
      <c r="DU86">
        <v>1010</v>
      </c>
      <c r="DV86" t="s">
        <v>192</v>
      </c>
      <c r="DW86" t="s">
        <v>192</v>
      </c>
      <c r="DX86">
        <v>100</v>
      </c>
      <c r="DZ86" t="s">
        <v>3</v>
      </c>
      <c r="EA86" t="s">
        <v>3</v>
      </c>
      <c r="EB86" t="s">
        <v>3</v>
      </c>
      <c r="EC86" t="s">
        <v>3</v>
      </c>
      <c r="EE86">
        <v>54008077</v>
      </c>
      <c r="EF86">
        <v>40</v>
      </c>
      <c r="EG86" t="s">
        <v>152</v>
      </c>
      <c r="EH86">
        <v>0</v>
      </c>
      <c r="EI86" t="s">
        <v>3</v>
      </c>
      <c r="EJ86">
        <v>2</v>
      </c>
      <c r="EK86">
        <v>333</v>
      </c>
      <c r="EL86" t="s">
        <v>194</v>
      </c>
      <c r="EM86" t="s">
        <v>195</v>
      </c>
      <c r="EO86" t="s">
        <v>155</v>
      </c>
      <c r="EQ86">
        <v>0</v>
      </c>
      <c r="ER86">
        <v>485.12</v>
      </c>
      <c r="ES86">
        <v>26.25</v>
      </c>
      <c r="ET86">
        <v>15.57</v>
      </c>
      <c r="EU86">
        <v>1.1399999999999999</v>
      </c>
      <c r="EV86">
        <v>443.3</v>
      </c>
      <c r="EW86">
        <v>34.1</v>
      </c>
      <c r="EX86">
        <v>0</v>
      </c>
      <c r="EY86">
        <v>0</v>
      </c>
      <c r="FQ86">
        <v>0</v>
      </c>
      <c r="FR86">
        <f t="shared" si="101"/>
        <v>0</v>
      </c>
      <c r="FS86">
        <v>0</v>
      </c>
      <c r="FX86">
        <v>114</v>
      </c>
      <c r="FY86">
        <v>67</v>
      </c>
      <c r="GA86" t="s">
        <v>3</v>
      </c>
      <c r="GD86">
        <v>0</v>
      </c>
      <c r="GF86">
        <v>1110801523</v>
      </c>
      <c r="GG86">
        <v>2</v>
      </c>
      <c r="GH86">
        <v>1</v>
      </c>
      <c r="GI86">
        <v>2</v>
      </c>
      <c r="GJ86">
        <v>0</v>
      </c>
      <c r="GK86">
        <f>ROUND(R86*(R12)/100,2)</f>
        <v>0</v>
      </c>
      <c r="GL86">
        <f t="shared" si="102"/>
        <v>0</v>
      </c>
      <c r="GM86">
        <f t="shared" si="103"/>
        <v>88.12</v>
      </c>
      <c r="GN86">
        <f t="shared" si="104"/>
        <v>0</v>
      </c>
      <c r="GO86">
        <f t="shared" si="105"/>
        <v>88.12</v>
      </c>
      <c r="GP86">
        <f t="shared" si="106"/>
        <v>0</v>
      </c>
      <c r="GR86">
        <v>0</v>
      </c>
      <c r="GS86">
        <v>0</v>
      </c>
      <c r="GT86">
        <v>0</v>
      </c>
      <c r="GU86" t="s">
        <v>3</v>
      </c>
      <c r="GV86">
        <f t="shared" si="107"/>
        <v>0</v>
      </c>
      <c r="GW86">
        <v>1</v>
      </c>
      <c r="GX86">
        <f t="shared" si="108"/>
        <v>0</v>
      </c>
      <c r="HA86">
        <v>0</v>
      </c>
      <c r="HB86">
        <v>0</v>
      </c>
      <c r="HC86">
        <f t="shared" si="109"/>
        <v>0</v>
      </c>
      <c r="HE86" t="s">
        <v>3</v>
      </c>
      <c r="HF86" t="s">
        <v>3</v>
      </c>
      <c r="HM86" t="s">
        <v>3</v>
      </c>
      <c r="HN86" t="s">
        <v>3</v>
      </c>
      <c r="HO86" t="s">
        <v>3</v>
      </c>
      <c r="HP86" t="s">
        <v>3</v>
      </c>
      <c r="HQ86" t="s">
        <v>3</v>
      </c>
      <c r="IK86">
        <v>0</v>
      </c>
    </row>
    <row r="87" spans="1:245" x14ac:dyDescent="0.2">
      <c r="A87">
        <v>17</v>
      </c>
      <c r="B87">
        <v>1</v>
      </c>
      <c r="C87">
        <f>ROW(SmtRes!A57)</f>
        <v>57</v>
      </c>
      <c r="D87">
        <f>ROW(EtalonRes!A57)</f>
        <v>57</v>
      </c>
      <c r="E87" t="s">
        <v>204</v>
      </c>
      <c r="F87" t="s">
        <v>205</v>
      </c>
      <c r="G87" t="s">
        <v>206</v>
      </c>
      <c r="H87" t="s">
        <v>147</v>
      </c>
      <c r="I87">
        <v>3</v>
      </c>
      <c r="J87">
        <v>0</v>
      </c>
      <c r="K87">
        <v>3</v>
      </c>
      <c r="O87">
        <f t="shared" si="70"/>
        <v>769.52</v>
      </c>
      <c r="P87">
        <f t="shared" si="71"/>
        <v>0</v>
      </c>
      <c r="Q87">
        <f t="shared" si="72"/>
        <v>80.010000000000005</v>
      </c>
      <c r="R87">
        <f t="shared" si="73"/>
        <v>16.920000000000002</v>
      </c>
      <c r="S87">
        <f t="shared" si="74"/>
        <v>689.51</v>
      </c>
      <c r="T87">
        <f t="shared" si="75"/>
        <v>0</v>
      </c>
      <c r="U87">
        <f t="shared" si="76"/>
        <v>1.9505609999999995</v>
      </c>
      <c r="V87">
        <f t="shared" si="77"/>
        <v>0</v>
      </c>
      <c r="W87">
        <f t="shared" si="78"/>
        <v>0</v>
      </c>
      <c r="X87">
        <f t="shared" si="79"/>
        <v>544.71</v>
      </c>
      <c r="Y87">
        <f t="shared" si="80"/>
        <v>282.7</v>
      </c>
      <c r="AA87">
        <v>54436342</v>
      </c>
      <c r="AB87">
        <f t="shared" si="81"/>
        <v>10.526999999999999</v>
      </c>
      <c r="AC87">
        <f t="shared" si="82"/>
        <v>0</v>
      </c>
      <c r="AD87">
        <f t="shared" si="83"/>
        <v>2.871</v>
      </c>
      <c r="AE87">
        <f t="shared" si="84"/>
        <v>0.189</v>
      </c>
      <c r="AF87">
        <f t="shared" si="85"/>
        <v>7.6559999999999997</v>
      </c>
      <c r="AG87">
        <f t="shared" si="86"/>
        <v>0</v>
      </c>
      <c r="AH87">
        <f t="shared" si="87"/>
        <v>0.62099999999999989</v>
      </c>
      <c r="AI87">
        <f t="shared" si="88"/>
        <v>0</v>
      </c>
      <c r="AJ87">
        <f t="shared" si="89"/>
        <v>0</v>
      </c>
      <c r="AK87">
        <v>53.99</v>
      </c>
      <c r="AL87">
        <v>18.899999999999999</v>
      </c>
      <c r="AM87">
        <v>9.57</v>
      </c>
      <c r="AN87">
        <v>0.63</v>
      </c>
      <c r="AO87">
        <v>25.52</v>
      </c>
      <c r="AP87">
        <v>0</v>
      </c>
      <c r="AQ87">
        <v>2.0699999999999998</v>
      </c>
      <c r="AR87">
        <v>0</v>
      </c>
      <c r="AS87">
        <v>0</v>
      </c>
      <c r="AT87">
        <v>79</v>
      </c>
      <c r="AU87">
        <v>41</v>
      </c>
      <c r="AV87">
        <v>1.0469999999999999</v>
      </c>
      <c r="AW87">
        <v>1</v>
      </c>
      <c r="AZ87">
        <v>1</v>
      </c>
      <c r="BA87">
        <v>28.67</v>
      </c>
      <c r="BB87">
        <v>8.8699999999999992</v>
      </c>
      <c r="BC87">
        <v>8.24</v>
      </c>
      <c r="BD87" t="s">
        <v>3</v>
      </c>
      <c r="BE87" t="s">
        <v>3</v>
      </c>
      <c r="BF87" t="s">
        <v>3</v>
      </c>
      <c r="BG87" t="s">
        <v>3</v>
      </c>
      <c r="BH87">
        <v>0</v>
      </c>
      <c r="BI87">
        <v>2</v>
      </c>
      <c r="BJ87" t="s">
        <v>207</v>
      </c>
      <c r="BM87">
        <v>333</v>
      </c>
      <c r="BN87">
        <v>0</v>
      </c>
      <c r="BO87" t="s">
        <v>205</v>
      </c>
      <c r="BP87">
        <v>1</v>
      </c>
      <c r="BQ87">
        <v>40</v>
      </c>
      <c r="BR87">
        <v>0</v>
      </c>
      <c r="BS87">
        <v>28.67</v>
      </c>
      <c r="BT87">
        <v>1</v>
      </c>
      <c r="BU87">
        <v>1</v>
      </c>
      <c r="BV87">
        <v>1</v>
      </c>
      <c r="BW87">
        <v>1</v>
      </c>
      <c r="BX87">
        <v>1</v>
      </c>
      <c r="BY87" t="s">
        <v>3</v>
      </c>
      <c r="BZ87">
        <v>79</v>
      </c>
      <c r="CA87">
        <v>41</v>
      </c>
      <c r="CB87" t="s">
        <v>3</v>
      </c>
      <c r="CE87">
        <v>30</v>
      </c>
      <c r="CF87">
        <v>0</v>
      </c>
      <c r="CG87">
        <v>0</v>
      </c>
      <c r="CM87">
        <v>0</v>
      </c>
      <c r="CN87" t="s">
        <v>149</v>
      </c>
      <c r="CO87">
        <v>0</v>
      </c>
      <c r="CP87">
        <f t="shared" si="90"/>
        <v>769.52</v>
      </c>
      <c r="CQ87">
        <f t="shared" si="91"/>
        <v>0</v>
      </c>
      <c r="CR87">
        <f t="shared" si="92"/>
        <v>26.7</v>
      </c>
      <c r="CS87">
        <f t="shared" si="93"/>
        <v>5.73</v>
      </c>
      <c r="CT87">
        <f t="shared" si="94"/>
        <v>229.93</v>
      </c>
      <c r="CU87">
        <f t="shared" si="95"/>
        <v>0</v>
      </c>
      <c r="CV87">
        <f t="shared" si="96"/>
        <v>0.65018699999999985</v>
      </c>
      <c r="CW87">
        <f t="shared" si="97"/>
        <v>0</v>
      </c>
      <c r="CX87">
        <f t="shared" si="98"/>
        <v>0</v>
      </c>
      <c r="CY87">
        <f t="shared" si="99"/>
        <v>544.71289999999999</v>
      </c>
      <c r="CZ87">
        <f t="shared" si="100"/>
        <v>282.69909999999999</v>
      </c>
      <c r="DC87" t="s">
        <v>3</v>
      </c>
      <c r="DD87" t="s">
        <v>150</v>
      </c>
      <c r="DE87" t="s">
        <v>151</v>
      </c>
      <c r="DF87" t="s">
        <v>151</v>
      </c>
      <c r="DG87" t="s">
        <v>151</v>
      </c>
      <c r="DH87" t="s">
        <v>3</v>
      </c>
      <c r="DI87" t="s">
        <v>151</v>
      </c>
      <c r="DJ87" t="s">
        <v>151</v>
      </c>
      <c r="DK87" t="s">
        <v>3</v>
      </c>
      <c r="DL87" t="s">
        <v>3</v>
      </c>
      <c r="DM87" t="s">
        <v>3</v>
      </c>
      <c r="DN87">
        <v>114</v>
      </c>
      <c r="DO87">
        <v>67</v>
      </c>
      <c r="DP87">
        <v>1.0469999999999999</v>
      </c>
      <c r="DQ87">
        <v>1</v>
      </c>
      <c r="DU87">
        <v>1013</v>
      </c>
      <c r="DV87" t="s">
        <v>147</v>
      </c>
      <c r="DW87" t="s">
        <v>147</v>
      </c>
      <c r="DX87">
        <v>1</v>
      </c>
      <c r="DZ87" t="s">
        <v>3</v>
      </c>
      <c r="EA87" t="s">
        <v>3</v>
      </c>
      <c r="EB87" t="s">
        <v>3</v>
      </c>
      <c r="EC87" t="s">
        <v>3</v>
      </c>
      <c r="EE87">
        <v>54008077</v>
      </c>
      <c r="EF87">
        <v>40</v>
      </c>
      <c r="EG87" t="s">
        <v>152</v>
      </c>
      <c r="EH87">
        <v>0</v>
      </c>
      <c r="EI87" t="s">
        <v>3</v>
      </c>
      <c r="EJ87">
        <v>2</v>
      </c>
      <c r="EK87">
        <v>333</v>
      </c>
      <c r="EL87" t="s">
        <v>194</v>
      </c>
      <c r="EM87" t="s">
        <v>195</v>
      </c>
      <c r="EO87" t="s">
        <v>155</v>
      </c>
      <c r="EQ87">
        <v>0</v>
      </c>
      <c r="ER87">
        <v>53.99</v>
      </c>
      <c r="ES87">
        <v>18.899999999999999</v>
      </c>
      <c r="ET87">
        <v>9.57</v>
      </c>
      <c r="EU87">
        <v>0.63</v>
      </c>
      <c r="EV87">
        <v>25.52</v>
      </c>
      <c r="EW87">
        <v>2.0699999999999998</v>
      </c>
      <c r="EX87">
        <v>0</v>
      </c>
      <c r="EY87">
        <v>0</v>
      </c>
      <c r="FQ87">
        <v>0</v>
      </c>
      <c r="FR87">
        <f t="shared" si="101"/>
        <v>0</v>
      </c>
      <c r="FS87">
        <v>0</v>
      </c>
      <c r="FX87">
        <v>114</v>
      </c>
      <c r="FY87">
        <v>67</v>
      </c>
      <c r="GA87" t="s">
        <v>3</v>
      </c>
      <c r="GD87">
        <v>0</v>
      </c>
      <c r="GF87">
        <v>-1847801864</v>
      </c>
      <c r="GG87">
        <v>2</v>
      </c>
      <c r="GH87">
        <v>1</v>
      </c>
      <c r="GI87">
        <v>2</v>
      </c>
      <c r="GJ87">
        <v>0</v>
      </c>
      <c r="GK87">
        <f>ROUND(R87*(R12)/100,2)</f>
        <v>27.07</v>
      </c>
      <c r="GL87">
        <f t="shared" si="102"/>
        <v>0</v>
      </c>
      <c r="GM87">
        <f t="shared" si="103"/>
        <v>1624</v>
      </c>
      <c r="GN87">
        <f t="shared" si="104"/>
        <v>0</v>
      </c>
      <c r="GO87">
        <f t="shared" si="105"/>
        <v>1624</v>
      </c>
      <c r="GP87">
        <f t="shared" si="106"/>
        <v>0</v>
      </c>
      <c r="GR87">
        <v>0</v>
      </c>
      <c r="GS87">
        <v>0</v>
      </c>
      <c r="GT87">
        <v>0</v>
      </c>
      <c r="GU87" t="s">
        <v>3</v>
      </c>
      <c r="GV87">
        <f t="shared" si="107"/>
        <v>0</v>
      </c>
      <c r="GW87">
        <v>1</v>
      </c>
      <c r="GX87">
        <f t="shared" si="108"/>
        <v>0</v>
      </c>
      <c r="HA87">
        <v>0</v>
      </c>
      <c r="HB87">
        <v>0</v>
      </c>
      <c r="HC87">
        <f t="shared" si="109"/>
        <v>0</v>
      </c>
      <c r="HE87" t="s">
        <v>3</v>
      </c>
      <c r="HF87" t="s">
        <v>3</v>
      </c>
      <c r="HM87" t="s">
        <v>3</v>
      </c>
      <c r="HN87" t="s">
        <v>3</v>
      </c>
      <c r="HO87" t="s">
        <v>3</v>
      </c>
      <c r="HP87" t="s">
        <v>3</v>
      </c>
      <c r="HQ87" t="s">
        <v>3</v>
      </c>
      <c r="IK87">
        <v>0</v>
      </c>
    </row>
    <row r="89" spans="1:245" x14ac:dyDescent="0.2">
      <c r="A89" s="2">
        <v>51</v>
      </c>
      <c r="B89" s="2">
        <f>B73</f>
        <v>1</v>
      </c>
      <c r="C89" s="2">
        <f>A73</f>
        <v>4</v>
      </c>
      <c r="D89" s="2">
        <f>ROW(A73)</f>
        <v>73</v>
      </c>
      <c r="E89" s="2"/>
      <c r="F89" s="2" t="str">
        <f>IF(F73&lt;&gt;"",F73,"")</f>
        <v>Новый раздел</v>
      </c>
      <c r="G89" s="2" t="str">
        <f>IF(G73&lt;&gt;"",G73,"")</f>
        <v>Демонтажные работы</v>
      </c>
      <c r="H89" s="2">
        <v>0</v>
      </c>
      <c r="I89" s="2"/>
      <c r="J89" s="2"/>
      <c r="K89" s="2"/>
      <c r="L89" s="2"/>
      <c r="M89" s="2"/>
      <c r="N89" s="2"/>
      <c r="O89" s="2">
        <f t="shared" ref="O89:T89" si="110">ROUND(AB89,2)</f>
        <v>40624.92</v>
      </c>
      <c r="P89" s="2">
        <f t="shared" si="110"/>
        <v>0</v>
      </c>
      <c r="Q89" s="2">
        <f t="shared" si="110"/>
        <v>12904.47</v>
      </c>
      <c r="R89" s="2">
        <f t="shared" si="110"/>
        <v>6502.93</v>
      </c>
      <c r="S89" s="2">
        <f t="shared" si="110"/>
        <v>27720.45</v>
      </c>
      <c r="T89" s="2">
        <f t="shared" si="110"/>
        <v>0</v>
      </c>
      <c r="U89" s="2">
        <f>AH89</f>
        <v>76.974730889999989</v>
      </c>
      <c r="V89" s="2">
        <f>AI89</f>
        <v>0</v>
      </c>
      <c r="W89" s="2">
        <f>ROUND(AJ89,2)</f>
        <v>0</v>
      </c>
      <c r="X89" s="2">
        <f>ROUND(AK89,2)</f>
        <v>21899.15</v>
      </c>
      <c r="Y89" s="2">
        <f>ROUND(AL89,2)</f>
        <v>11365.37</v>
      </c>
      <c r="Z89" s="2"/>
      <c r="AA89" s="2"/>
      <c r="AB89" s="2">
        <f>ROUND(SUMIF(AA77:AA87,"=54436342",O77:O87),2)</f>
        <v>40624.92</v>
      </c>
      <c r="AC89" s="2">
        <f>ROUND(SUMIF(AA77:AA87,"=54436342",P77:P87),2)</f>
        <v>0</v>
      </c>
      <c r="AD89" s="2">
        <f>ROUND(SUMIF(AA77:AA87,"=54436342",Q77:Q87),2)</f>
        <v>12904.47</v>
      </c>
      <c r="AE89" s="2">
        <f>ROUND(SUMIF(AA77:AA87,"=54436342",R77:R87),2)</f>
        <v>6502.93</v>
      </c>
      <c r="AF89" s="2">
        <f>ROUND(SUMIF(AA77:AA87,"=54436342",S77:S87),2)</f>
        <v>27720.45</v>
      </c>
      <c r="AG89" s="2">
        <f>ROUND(SUMIF(AA77:AA87,"=54436342",T77:T87),2)</f>
        <v>0</v>
      </c>
      <c r="AH89" s="2">
        <f>SUMIF(AA77:AA87,"=54436342",U77:U87)</f>
        <v>76.974730889999989</v>
      </c>
      <c r="AI89" s="2">
        <f>SUMIF(AA77:AA87,"=54436342",V77:V87)</f>
        <v>0</v>
      </c>
      <c r="AJ89" s="2">
        <f>ROUND(SUMIF(AA77:AA87,"=54436342",W77:W87),2)</f>
        <v>0</v>
      </c>
      <c r="AK89" s="2">
        <f>ROUND(SUMIF(AA77:AA87,"=54436342",X77:X87),2)</f>
        <v>21899.15</v>
      </c>
      <c r="AL89" s="2">
        <f>ROUND(SUMIF(AA77:AA87,"=54436342",Y77:Y87),2)</f>
        <v>11365.37</v>
      </c>
      <c r="AM89" s="2"/>
      <c r="AN89" s="2"/>
      <c r="AO89" s="2">
        <f t="shared" ref="AO89:BD89" si="111">ROUND(BX89,2)</f>
        <v>0</v>
      </c>
      <c r="AP89" s="2">
        <f t="shared" si="111"/>
        <v>0</v>
      </c>
      <c r="AQ89" s="2">
        <f t="shared" si="111"/>
        <v>0</v>
      </c>
      <c r="AR89" s="2">
        <f t="shared" si="111"/>
        <v>84294.12</v>
      </c>
      <c r="AS89" s="2">
        <f t="shared" si="111"/>
        <v>0</v>
      </c>
      <c r="AT89" s="2">
        <f t="shared" si="111"/>
        <v>84294.12</v>
      </c>
      <c r="AU89" s="2">
        <f t="shared" si="111"/>
        <v>0</v>
      </c>
      <c r="AV89" s="2">
        <f t="shared" si="111"/>
        <v>0</v>
      </c>
      <c r="AW89" s="2">
        <f t="shared" si="111"/>
        <v>0</v>
      </c>
      <c r="AX89" s="2">
        <f t="shared" si="111"/>
        <v>0</v>
      </c>
      <c r="AY89" s="2">
        <f t="shared" si="111"/>
        <v>0</v>
      </c>
      <c r="AZ89" s="2">
        <f t="shared" si="111"/>
        <v>0</v>
      </c>
      <c r="BA89" s="2">
        <f t="shared" si="111"/>
        <v>0</v>
      </c>
      <c r="BB89" s="2">
        <f t="shared" si="111"/>
        <v>0</v>
      </c>
      <c r="BC89" s="2">
        <f t="shared" si="111"/>
        <v>0</v>
      </c>
      <c r="BD89" s="2">
        <f t="shared" si="111"/>
        <v>0</v>
      </c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>
        <f>ROUND(SUMIF(AA77:AA87,"=54436342",FQ77:FQ87),2)</f>
        <v>0</v>
      </c>
      <c r="BY89" s="2">
        <f>ROUND(SUMIF(AA77:AA87,"=54436342",FR77:FR87),2)</f>
        <v>0</v>
      </c>
      <c r="BZ89" s="2">
        <f>ROUND(SUMIF(AA77:AA87,"=54436342",GL77:GL87),2)</f>
        <v>0</v>
      </c>
      <c r="CA89" s="2">
        <f>ROUND(SUMIF(AA77:AA87,"=54436342",GM77:GM87),2)</f>
        <v>84294.12</v>
      </c>
      <c r="CB89" s="2">
        <f>ROUND(SUMIF(AA77:AA87,"=54436342",GN77:GN87),2)</f>
        <v>0</v>
      </c>
      <c r="CC89" s="2">
        <f>ROUND(SUMIF(AA77:AA87,"=54436342",GO77:GO87),2)</f>
        <v>84294.12</v>
      </c>
      <c r="CD89" s="2">
        <f>ROUND(SUMIF(AA77:AA87,"=54436342",GP77:GP87),2)</f>
        <v>0</v>
      </c>
      <c r="CE89" s="2">
        <f>AC89-BX89</f>
        <v>0</v>
      </c>
      <c r="CF89" s="2">
        <f>AC89-BY89</f>
        <v>0</v>
      </c>
      <c r="CG89" s="2">
        <f>BX89-BZ89</f>
        <v>0</v>
      </c>
      <c r="CH89" s="2">
        <f>AC89-BX89-BY89+BZ89</f>
        <v>0</v>
      </c>
      <c r="CI89" s="2">
        <f>BY89-BZ89</f>
        <v>0</v>
      </c>
      <c r="CJ89" s="2">
        <f>ROUND(SUMIF(AA77:AA87,"=54436342",GX77:GX87),2)</f>
        <v>0</v>
      </c>
      <c r="CK89" s="2">
        <f>ROUND(SUMIF(AA77:AA87,"=54436342",GY77:GY87),2)</f>
        <v>0</v>
      </c>
      <c r="CL89" s="2">
        <f>ROUND(SUMIF(AA77:AA87,"=54436342",GZ77:GZ87),2)</f>
        <v>0</v>
      </c>
      <c r="CM89" s="2">
        <f>ROUND(SUMIF(AA77:AA87,"=54436342",HD77:HD87),2)</f>
        <v>0</v>
      </c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  <c r="EH89" s="3"/>
      <c r="EI89" s="3"/>
      <c r="EJ89" s="3"/>
      <c r="EK89" s="3"/>
      <c r="EL89" s="3"/>
      <c r="EM89" s="3"/>
      <c r="EN89" s="3"/>
      <c r="EO89" s="3"/>
      <c r="EP89" s="3"/>
      <c r="EQ89" s="3"/>
      <c r="ER89" s="3"/>
      <c r="ES89" s="3"/>
      <c r="ET89" s="3"/>
      <c r="EU89" s="3"/>
      <c r="EV89" s="3"/>
      <c r="EW89" s="3"/>
      <c r="EX89" s="3"/>
      <c r="EY89" s="3"/>
      <c r="EZ89" s="3"/>
      <c r="FA89" s="3"/>
      <c r="FB89" s="3"/>
      <c r="FC89" s="3"/>
      <c r="FD89" s="3"/>
      <c r="FE89" s="3"/>
      <c r="FF89" s="3"/>
      <c r="FG89" s="3"/>
      <c r="FH89" s="3"/>
      <c r="FI89" s="3"/>
      <c r="FJ89" s="3"/>
      <c r="FK89" s="3"/>
      <c r="FL89" s="3"/>
      <c r="FM89" s="3"/>
      <c r="FN89" s="3"/>
      <c r="FO89" s="3"/>
      <c r="FP89" s="3"/>
      <c r="FQ89" s="3"/>
      <c r="FR89" s="3"/>
      <c r="FS89" s="3"/>
      <c r="FT89" s="3"/>
      <c r="FU89" s="3"/>
      <c r="FV89" s="3"/>
      <c r="FW89" s="3"/>
      <c r="FX89" s="3"/>
      <c r="FY89" s="3"/>
      <c r="FZ89" s="3"/>
      <c r="GA89" s="3"/>
      <c r="GB89" s="3"/>
      <c r="GC89" s="3"/>
      <c r="GD89" s="3"/>
      <c r="GE89" s="3"/>
      <c r="GF89" s="3"/>
      <c r="GG89" s="3"/>
      <c r="GH89" s="3"/>
      <c r="GI89" s="3"/>
      <c r="GJ89" s="3"/>
      <c r="GK89" s="3"/>
      <c r="GL89" s="3"/>
      <c r="GM89" s="3"/>
      <c r="GN89" s="3"/>
      <c r="GO89" s="3"/>
      <c r="GP89" s="3"/>
      <c r="GQ89" s="3"/>
      <c r="GR89" s="3"/>
      <c r="GS89" s="3"/>
      <c r="GT89" s="3"/>
      <c r="GU89" s="3"/>
      <c r="GV89" s="3"/>
      <c r="GW89" s="3"/>
      <c r="GX89" s="3">
        <v>0</v>
      </c>
    </row>
    <row r="91" spans="1:245" x14ac:dyDescent="0.2">
      <c r="A91" s="4">
        <v>50</v>
      </c>
      <c r="B91" s="4">
        <v>0</v>
      </c>
      <c r="C91" s="4">
        <v>0</v>
      </c>
      <c r="D91" s="4">
        <v>1</v>
      </c>
      <c r="E91" s="4">
        <v>201</v>
      </c>
      <c r="F91" s="4">
        <f>ROUND(Source!O89,O91)</f>
        <v>40624.92</v>
      </c>
      <c r="G91" s="4" t="s">
        <v>89</v>
      </c>
      <c r="H91" s="4" t="s">
        <v>90</v>
      </c>
      <c r="I91" s="4"/>
      <c r="J91" s="4"/>
      <c r="K91" s="4">
        <v>-201</v>
      </c>
      <c r="L91" s="4">
        <v>1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>
        <v>40624.92</v>
      </c>
      <c r="X91" s="4">
        <v>1</v>
      </c>
      <c r="Y91" s="4">
        <v>40624.92</v>
      </c>
      <c r="Z91" s="4"/>
      <c r="AA91" s="4"/>
      <c r="AB91" s="4"/>
    </row>
    <row r="92" spans="1:245" x14ac:dyDescent="0.2">
      <c r="A92" s="4">
        <v>50</v>
      </c>
      <c r="B92" s="4">
        <v>0</v>
      </c>
      <c r="C92" s="4">
        <v>0</v>
      </c>
      <c r="D92" s="4">
        <v>1</v>
      </c>
      <c r="E92" s="4">
        <v>202</v>
      </c>
      <c r="F92" s="4">
        <f>ROUND(Source!P89,O92)</f>
        <v>0</v>
      </c>
      <c r="G92" s="4" t="s">
        <v>91</v>
      </c>
      <c r="H92" s="4" t="s">
        <v>92</v>
      </c>
      <c r="I92" s="4"/>
      <c r="J92" s="4"/>
      <c r="K92" s="4">
        <v>-202</v>
      </c>
      <c r="L92" s="4">
        <v>2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>
        <v>0</v>
      </c>
      <c r="X92" s="4">
        <v>1</v>
      </c>
      <c r="Y92" s="4">
        <v>0</v>
      </c>
      <c r="Z92" s="4"/>
      <c r="AA92" s="4"/>
      <c r="AB92" s="4"/>
    </row>
    <row r="93" spans="1:245" x14ac:dyDescent="0.2">
      <c r="A93" s="4">
        <v>50</v>
      </c>
      <c r="B93" s="4">
        <v>0</v>
      </c>
      <c r="C93" s="4">
        <v>0</v>
      </c>
      <c r="D93" s="4">
        <v>1</v>
      </c>
      <c r="E93" s="4">
        <v>222</v>
      </c>
      <c r="F93" s="4">
        <f>ROUND(Source!AO89,O93)</f>
        <v>0</v>
      </c>
      <c r="G93" s="4" t="s">
        <v>93</v>
      </c>
      <c r="H93" s="4" t="s">
        <v>94</v>
      </c>
      <c r="I93" s="4"/>
      <c r="J93" s="4"/>
      <c r="K93" s="4">
        <v>-222</v>
      </c>
      <c r="L93" s="4">
        <v>3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0</v>
      </c>
      <c r="X93" s="4">
        <v>1</v>
      </c>
      <c r="Y93" s="4">
        <v>0</v>
      </c>
      <c r="Z93" s="4"/>
      <c r="AA93" s="4"/>
      <c r="AB93" s="4"/>
    </row>
    <row r="94" spans="1:245" x14ac:dyDescent="0.2">
      <c r="A94" s="4">
        <v>50</v>
      </c>
      <c r="B94" s="4">
        <v>0</v>
      </c>
      <c r="C94" s="4">
        <v>0</v>
      </c>
      <c r="D94" s="4">
        <v>1</v>
      </c>
      <c r="E94" s="4">
        <v>225</v>
      </c>
      <c r="F94" s="4">
        <f>ROUND(Source!AV89,O94)</f>
        <v>0</v>
      </c>
      <c r="G94" s="4" t="s">
        <v>95</v>
      </c>
      <c r="H94" s="4" t="s">
        <v>96</v>
      </c>
      <c r="I94" s="4"/>
      <c r="J94" s="4"/>
      <c r="K94" s="4">
        <v>-225</v>
      </c>
      <c r="L94" s="4">
        <v>4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0</v>
      </c>
      <c r="X94" s="4">
        <v>1</v>
      </c>
      <c r="Y94" s="4">
        <v>0</v>
      </c>
      <c r="Z94" s="4"/>
      <c r="AA94" s="4"/>
      <c r="AB94" s="4"/>
    </row>
    <row r="95" spans="1:245" x14ac:dyDescent="0.2">
      <c r="A95" s="4">
        <v>50</v>
      </c>
      <c r="B95" s="4">
        <v>0</v>
      </c>
      <c r="C95" s="4">
        <v>0</v>
      </c>
      <c r="D95" s="4">
        <v>1</v>
      </c>
      <c r="E95" s="4">
        <v>226</v>
      </c>
      <c r="F95" s="4">
        <f>ROUND(Source!AW89,O95)</f>
        <v>0</v>
      </c>
      <c r="G95" s="4" t="s">
        <v>97</v>
      </c>
      <c r="H95" s="4" t="s">
        <v>98</v>
      </c>
      <c r="I95" s="4"/>
      <c r="J95" s="4"/>
      <c r="K95" s="4">
        <v>-226</v>
      </c>
      <c r="L95" s="4">
        <v>5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>
        <v>0</v>
      </c>
      <c r="X95" s="4">
        <v>1</v>
      </c>
      <c r="Y95" s="4">
        <v>0</v>
      </c>
      <c r="Z95" s="4"/>
      <c r="AA95" s="4"/>
      <c r="AB95" s="4"/>
    </row>
    <row r="96" spans="1:245" x14ac:dyDescent="0.2">
      <c r="A96" s="4">
        <v>50</v>
      </c>
      <c r="B96" s="4">
        <v>0</v>
      </c>
      <c r="C96" s="4">
        <v>0</v>
      </c>
      <c r="D96" s="4">
        <v>1</v>
      </c>
      <c r="E96" s="4">
        <v>227</v>
      </c>
      <c r="F96" s="4">
        <f>ROUND(Source!AX89,O96)</f>
        <v>0</v>
      </c>
      <c r="G96" s="4" t="s">
        <v>99</v>
      </c>
      <c r="H96" s="4" t="s">
        <v>100</v>
      </c>
      <c r="I96" s="4"/>
      <c r="J96" s="4"/>
      <c r="K96" s="4">
        <v>-227</v>
      </c>
      <c r="L96" s="4">
        <v>6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>
        <v>0</v>
      </c>
      <c r="X96" s="4">
        <v>1</v>
      </c>
      <c r="Y96" s="4">
        <v>0</v>
      </c>
      <c r="Z96" s="4"/>
      <c r="AA96" s="4"/>
      <c r="AB96" s="4"/>
    </row>
    <row r="97" spans="1:28" x14ac:dyDescent="0.2">
      <c r="A97" s="4">
        <v>50</v>
      </c>
      <c r="B97" s="4">
        <v>0</v>
      </c>
      <c r="C97" s="4">
        <v>0</v>
      </c>
      <c r="D97" s="4">
        <v>1</v>
      </c>
      <c r="E97" s="4">
        <v>228</v>
      </c>
      <c r="F97" s="4">
        <f>ROUND(Source!AY89,O97)</f>
        <v>0</v>
      </c>
      <c r="G97" s="4" t="s">
        <v>101</v>
      </c>
      <c r="H97" s="4" t="s">
        <v>102</v>
      </c>
      <c r="I97" s="4"/>
      <c r="J97" s="4"/>
      <c r="K97" s="4">
        <v>-228</v>
      </c>
      <c r="L97" s="4">
        <v>7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>
        <v>0</v>
      </c>
      <c r="X97" s="4">
        <v>1</v>
      </c>
      <c r="Y97" s="4">
        <v>0</v>
      </c>
      <c r="Z97" s="4"/>
      <c r="AA97" s="4"/>
      <c r="AB97" s="4"/>
    </row>
    <row r="98" spans="1:28" x14ac:dyDescent="0.2">
      <c r="A98" s="4">
        <v>50</v>
      </c>
      <c r="B98" s="4">
        <v>0</v>
      </c>
      <c r="C98" s="4">
        <v>0</v>
      </c>
      <c r="D98" s="4">
        <v>1</v>
      </c>
      <c r="E98" s="4">
        <v>216</v>
      </c>
      <c r="F98" s="4">
        <f>ROUND(Source!AP89,O98)</f>
        <v>0</v>
      </c>
      <c r="G98" s="4" t="s">
        <v>103</v>
      </c>
      <c r="H98" s="4" t="s">
        <v>104</v>
      </c>
      <c r="I98" s="4"/>
      <c r="J98" s="4"/>
      <c r="K98" s="4">
        <v>-216</v>
      </c>
      <c r="L98" s="4">
        <v>8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>
        <v>0</v>
      </c>
      <c r="X98" s="4">
        <v>1</v>
      </c>
      <c r="Y98" s="4">
        <v>0</v>
      </c>
      <c r="Z98" s="4"/>
      <c r="AA98" s="4"/>
      <c r="AB98" s="4"/>
    </row>
    <row r="99" spans="1:28" x14ac:dyDescent="0.2">
      <c r="A99" s="4">
        <v>50</v>
      </c>
      <c r="B99" s="4">
        <v>0</v>
      </c>
      <c r="C99" s="4">
        <v>0</v>
      </c>
      <c r="D99" s="4">
        <v>1</v>
      </c>
      <c r="E99" s="4">
        <v>223</v>
      </c>
      <c r="F99" s="4">
        <f>ROUND(Source!AQ89,O99)</f>
        <v>0</v>
      </c>
      <c r="G99" s="4" t="s">
        <v>105</v>
      </c>
      <c r="H99" s="4" t="s">
        <v>106</v>
      </c>
      <c r="I99" s="4"/>
      <c r="J99" s="4"/>
      <c r="K99" s="4">
        <v>-223</v>
      </c>
      <c r="L99" s="4">
        <v>9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>
        <v>0</v>
      </c>
      <c r="X99" s="4">
        <v>1</v>
      </c>
      <c r="Y99" s="4">
        <v>0</v>
      </c>
      <c r="Z99" s="4"/>
      <c r="AA99" s="4"/>
      <c r="AB99" s="4"/>
    </row>
    <row r="100" spans="1:28" x14ac:dyDescent="0.2">
      <c r="A100" s="4">
        <v>50</v>
      </c>
      <c r="B100" s="4">
        <v>0</v>
      </c>
      <c r="C100" s="4">
        <v>0</v>
      </c>
      <c r="D100" s="4">
        <v>1</v>
      </c>
      <c r="E100" s="4">
        <v>229</v>
      </c>
      <c r="F100" s="4">
        <f>ROUND(Source!AZ89,O100)</f>
        <v>0</v>
      </c>
      <c r="G100" s="4" t="s">
        <v>107</v>
      </c>
      <c r="H100" s="4" t="s">
        <v>108</v>
      </c>
      <c r="I100" s="4"/>
      <c r="J100" s="4"/>
      <c r="K100" s="4">
        <v>-229</v>
      </c>
      <c r="L100" s="4">
        <v>10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>
        <v>0</v>
      </c>
      <c r="X100" s="4">
        <v>1</v>
      </c>
      <c r="Y100" s="4">
        <v>0</v>
      </c>
      <c r="Z100" s="4"/>
      <c r="AA100" s="4"/>
      <c r="AB100" s="4"/>
    </row>
    <row r="101" spans="1:28" x14ac:dyDescent="0.2">
      <c r="A101" s="4">
        <v>50</v>
      </c>
      <c r="B101" s="4">
        <v>0</v>
      </c>
      <c r="C101" s="4">
        <v>0</v>
      </c>
      <c r="D101" s="4">
        <v>1</v>
      </c>
      <c r="E101" s="4">
        <v>203</v>
      </c>
      <c r="F101" s="4">
        <f>ROUND(Source!Q89,O101)</f>
        <v>12904.47</v>
      </c>
      <c r="G101" s="4" t="s">
        <v>109</v>
      </c>
      <c r="H101" s="4" t="s">
        <v>110</v>
      </c>
      <c r="I101" s="4"/>
      <c r="J101" s="4"/>
      <c r="K101" s="4">
        <v>-203</v>
      </c>
      <c r="L101" s="4">
        <v>11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>
        <v>12904.47</v>
      </c>
      <c r="X101" s="4">
        <v>1</v>
      </c>
      <c r="Y101" s="4">
        <v>12904.47</v>
      </c>
      <c r="Z101" s="4"/>
      <c r="AA101" s="4"/>
      <c r="AB101" s="4"/>
    </row>
    <row r="102" spans="1:28" x14ac:dyDescent="0.2">
      <c r="A102" s="4">
        <v>50</v>
      </c>
      <c r="B102" s="4">
        <v>0</v>
      </c>
      <c r="C102" s="4">
        <v>0</v>
      </c>
      <c r="D102" s="4">
        <v>1</v>
      </c>
      <c r="E102" s="4">
        <v>231</v>
      </c>
      <c r="F102" s="4">
        <f>ROUND(Source!BB89,O102)</f>
        <v>0</v>
      </c>
      <c r="G102" s="4" t="s">
        <v>111</v>
      </c>
      <c r="H102" s="4" t="s">
        <v>112</v>
      </c>
      <c r="I102" s="4"/>
      <c r="J102" s="4"/>
      <c r="K102" s="4">
        <v>-231</v>
      </c>
      <c r="L102" s="4">
        <v>12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0</v>
      </c>
      <c r="X102" s="4">
        <v>1</v>
      </c>
      <c r="Y102" s="4">
        <v>0</v>
      </c>
      <c r="Z102" s="4"/>
      <c r="AA102" s="4"/>
      <c r="AB102" s="4"/>
    </row>
    <row r="103" spans="1:28" x14ac:dyDescent="0.2">
      <c r="A103" s="4">
        <v>50</v>
      </c>
      <c r="B103" s="4">
        <v>0</v>
      </c>
      <c r="C103" s="4">
        <v>0</v>
      </c>
      <c r="D103" s="4">
        <v>1</v>
      </c>
      <c r="E103" s="4">
        <v>204</v>
      </c>
      <c r="F103" s="4">
        <f>ROUND(Source!R89,O103)</f>
        <v>6502.93</v>
      </c>
      <c r="G103" s="4" t="s">
        <v>113</v>
      </c>
      <c r="H103" s="4" t="s">
        <v>114</v>
      </c>
      <c r="I103" s="4"/>
      <c r="J103" s="4"/>
      <c r="K103" s="4">
        <v>-204</v>
      </c>
      <c r="L103" s="4">
        <v>13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>
        <v>6502.93</v>
      </c>
      <c r="X103" s="4">
        <v>1</v>
      </c>
      <c r="Y103" s="4">
        <v>6502.93</v>
      </c>
      <c r="Z103" s="4"/>
      <c r="AA103" s="4"/>
      <c r="AB103" s="4"/>
    </row>
    <row r="104" spans="1:28" x14ac:dyDescent="0.2">
      <c r="A104" s="4">
        <v>50</v>
      </c>
      <c r="B104" s="4">
        <v>0</v>
      </c>
      <c r="C104" s="4">
        <v>0</v>
      </c>
      <c r="D104" s="4">
        <v>1</v>
      </c>
      <c r="E104" s="4">
        <v>205</v>
      </c>
      <c r="F104" s="4">
        <f>ROUND(Source!S89,O104)</f>
        <v>27720.45</v>
      </c>
      <c r="G104" s="4" t="s">
        <v>115</v>
      </c>
      <c r="H104" s="4" t="s">
        <v>116</v>
      </c>
      <c r="I104" s="4"/>
      <c r="J104" s="4"/>
      <c r="K104" s="4">
        <v>-205</v>
      </c>
      <c r="L104" s="4">
        <v>14</v>
      </c>
      <c r="M104" s="4">
        <v>3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>
        <v>27720.45</v>
      </c>
      <c r="X104" s="4">
        <v>1</v>
      </c>
      <c r="Y104" s="4">
        <v>27720.45</v>
      </c>
      <c r="Z104" s="4"/>
      <c r="AA104" s="4"/>
      <c r="AB104" s="4"/>
    </row>
    <row r="105" spans="1:28" x14ac:dyDescent="0.2">
      <c r="A105" s="4">
        <v>50</v>
      </c>
      <c r="B105" s="4">
        <v>0</v>
      </c>
      <c r="C105" s="4">
        <v>0</v>
      </c>
      <c r="D105" s="4">
        <v>1</v>
      </c>
      <c r="E105" s="4">
        <v>232</v>
      </c>
      <c r="F105" s="4">
        <f>ROUND(Source!BC89,O105)</f>
        <v>0</v>
      </c>
      <c r="G105" s="4" t="s">
        <v>117</v>
      </c>
      <c r="H105" s="4" t="s">
        <v>118</v>
      </c>
      <c r="I105" s="4"/>
      <c r="J105" s="4"/>
      <c r="K105" s="4">
        <v>-232</v>
      </c>
      <c r="L105" s="4">
        <v>15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>
        <v>0</v>
      </c>
      <c r="X105" s="4">
        <v>1</v>
      </c>
      <c r="Y105" s="4">
        <v>0</v>
      </c>
      <c r="Z105" s="4"/>
      <c r="AA105" s="4"/>
      <c r="AB105" s="4"/>
    </row>
    <row r="106" spans="1:28" x14ac:dyDescent="0.2">
      <c r="A106" s="4">
        <v>50</v>
      </c>
      <c r="B106" s="4">
        <v>0</v>
      </c>
      <c r="C106" s="4">
        <v>0</v>
      </c>
      <c r="D106" s="4">
        <v>1</v>
      </c>
      <c r="E106" s="4">
        <v>214</v>
      </c>
      <c r="F106" s="4">
        <f>ROUND(Source!AS89,O106)</f>
        <v>0</v>
      </c>
      <c r="G106" s="4" t="s">
        <v>119</v>
      </c>
      <c r="H106" s="4" t="s">
        <v>120</v>
      </c>
      <c r="I106" s="4"/>
      <c r="J106" s="4"/>
      <c r="K106" s="4">
        <v>-214</v>
      </c>
      <c r="L106" s="4">
        <v>16</v>
      </c>
      <c r="M106" s="4">
        <v>3</v>
      </c>
      <c r="N106" s="4" t="s">
        <v>3</v>
      </c>
      <c r="O106" s="4">
        <v>2</v>
      </c>
      <c r="P106" s="4"/>
      <c r="Q106" s="4"/>
      <c r="R106" s="4"/>
      <c r="S106" s="4"/>
      <c r="T106" s="4"/>
      <c r="U106" s="4"/>
      <c r="V106" s="4"/>
      <c r="W106" s="4">
        <v>0</v>
      </c>
      <c r="X106" s="4">
        <v>1</v>
      </c>
      <c r="Y106" s="4">
        <v>0</v>
      </c>
      <c r="Z106" s="4"/>
      <c r="AA106" s="4"/>
      <c r="AB106" s="4"/>
    </row>
    <row r="107" spans="1:28" x14ac:dyDescent="0.2">
      <c r="A107" s="4">
        <v>50</v>
      </c>
      <c r="B107" s="4">
        <v>0</v>
      </c>
      <c r="C107" s="4">
        <v>0</v>
      </c>
      <c r="D107" s="4">
        <v>1</v>
      </c>
      <c r="E107" s="4">
        <v>215</v>
      </c>
      <c r="F107" s="4">
        <f>ROUND(Source!AT89,O107)</f>
        <v>84294.12</v>
      </c>
      <c r="G107" s="4" t="s">
        <v>121</v>
      </c>
      <c r="H107" s="4" t="s">
        <v>122</v>
      </c>
      <c r="I107" s="4"/>
      <c r="J107" s="4"/>
      <c r="K107" s="4">
        <v>-215</v>
      </c>
      <c r="L107" s="4">
        <v>17</v>
      </c>
      <c r="M107" s="4">
        <v>3</v>
      </c>
      <c r="N107" s="4" t="s">
        <v>3</v>
      </c>
      <c r="O107" s="4">
        <v>2</v>
      </c>
      <c r="P107" s="4"/>
      <c r="Q107" s="4"/>
      <c r="R107" s="4"/>
      <c r="S107" s="4"/>
      <c r="T107" s="4"/>
      <c r="U107" s="4"/>
      <c r="V107" s="4"/>
      <c r="W107" s="4">
        <v>84294.12</v>
      </c>
      <c r="X107" s="4">
        <v>1</v>
      </c>
      <c r="Y107" s="4">
        <v>84294.12</v>
      </c>
      <c r="Z107" s="4"/>
      <c r="AA107" s="4"/>
      <c r="AB107" s="4"/>
    </row>
    <row r="108" spans="1:28" x14ac:dyDescent="0.2">
      <c r="A108" s="4">
        <v>50</v>
      </c>
      <c r="B108" s="4">
        <v>0</v>
      </c>
      <c r="C108" s="4">
        <v>0</v>
      </c>
      <c r="D108" s="4">
        <v>1</v>
      </c>
      <c r="E108" s="4">
        <v>217</v>
      </c>
      <c r="F108" s="4">
        <f>ROUND(Source!AU89,O108)</f>
        <v>0</v>
      </c>
      <c r="G108" s="4" t="s">
        <v>123</v>
      </c>
      <c r="H108" s="4" t="s">
        <v>124</v>
      </c>
      <c r="I108" s="4"/>
      <c r="J108" s="4"/>
      <c r="K108" s="4">
        <v>-217</v>
      </c>
      <c r="L108" s="4">
        <v>18</v>
      </c>
      <c r="M108" s="4">
        <v>3</v>
      </c>
      <c r="N108" s="4" t="s">
        <v>3</v>
      </c>
      <c r="O108" s="4">
        <v>2</v>
      </c>
      <c r="P108" s="4"/>
      <c r="Q108" s="4"/>
      <c r="R108" s="4"/>
      <c r="S108" s="4"/>
      <c r="T108" s="4"/>
      <c r="U108" s="4"/>
      <c r="V108" s="4"/>
      <c r="W108" s="4">
        <v>0</v>
      </c>
      <c r="X108" s="4">
        <v>1</v>
      </c>
      <c r="Y108" s="4">
        <v>0</v>
      </c>
      <c r="Z108" s="4"/>
      <c r="AA108" s="4"/>
      <c r="AB108" s="4"/>
    </row>
    <row r="109" spans="1:28" x14ac:dyDescent="0.2">
      <c r="A109" s="4">
        <v>50</v>
      </c>
      <c r="B109" s="4">
        <v>0</v>
      </c>
      <c r="C109" s="4">
        <v>0</v>
      </c>
      <c r="D109" s="4">
        <v>1</v>
      </c>
      <c r="E109" s="4">
        <v>230</v>
      </c>
      <c r="F109" s="4">
        <f>ROUND(Source!BA89,O109)</f>
        <v>0</v>
      </c>
      <c r="G109" s="4" t="s">
        <v>125</v>
      </c>
      <c r="H109" s="4" t="s">
        <v>126</v>
      </c>
      <c r="I109" s="4"/>
      <c r="J109" s="4"/>
      <c r="K109" s="4">
        <v>-230</v>
      </c>
      <c r="L109" s="4">
        <v>19</v>
      </c>
      <c r="M109" s="4">
        <v>3</v>
      </c>
      <c r="N109" s="4" t="s">
        <v>3</v>
      </c>
      <c r="O109" s="4">
        <v>2</v>
      </c>
      <c r="P109" s="4"/>
      <c r="Q109" s="4"/>
      <c r="R109" s="4"/>
      <c r="S109" s="4"/>
      <c r="T109" s="4"/>
      <c r="U109" s="4"/>
      <c r="V109" s="4"/>
      <c r="W109" s="4">
        <v>0</v>
      </c>
      <c r="X109" s="4">
        <v>1</v>
      </c>
      <c r="Y109" s="4">
        <v>0</v>
      </c>
      <c r="Z109" s="4"/>
      <c r="AA109" s="4"/>
      <c r="AB109" s="4"/>
    </row>
    <row r="110" spans="1:28" x14ac:dyDescent="0.2">
      <c r="A110" s="4">
        <v>50</v>
      </c>
      <c r="B110" s="4">
        <v>0</v>
      </c>
      <c r="C110" s="4">
        <v>0</v>
      </c>
      <c r="D110" s="4">
        <v>1</v>
      </c>
      <c r="E110" s="4">
        <v>206</v>
      </c>
      <c r="F110" s="4">
        <f>ROUND(Source!T89,O110)</f>
        <v>0</v>
      </c>
      <c r="G110" s="4" t="s">
        <v>127</v>
      </c>
      <c r="H110" s="4" t="s">
        <v>128</v>
      </c>
      <c r="I110" s="4"/>
      <c r="J110" s="4"/>
      <c r="K110" s="4">
        <v>-206</v>
      </c>
      <c r="L110" s="4">
        <v>20</v>
      </c>
      <c r="M110" s="4">
        <v>3</v>
      </c>
      <c r="N110" s="4" t="s">
        <v>3</v>
      </c>
      <c r="O110" s="4">
        <v>2</v>
      </c>
      <c r="P110" s="4"/>
      <c r="Q110" s="4"/>
      <c r="R110" s="4"/>
      <c r="S110" s="4"/>
      <c r="T110" s="4"/>
      <c r="U110" s="4"/>
      <c r="V110" s="4"/>
      <c r="W110" s="4">
        <v>0</v>
      </c>
      <c r="X110" s="4">
        <v>1</v>
      </c>
      <c r="Y110" s="4">
        <v>0</v>
      </c>
      <c r="Z110" s="4"/>
      <c r="AA110" s="4"/>
      <c r="AB110" s="4"/>
    </row>
    <row r="111" spans="1:28" x14ac:dyDescent="0.2">
      <c r="A111" s="4">
        <v>50</v>
      </c>
      <c r="B111" s="4">
        <v>0</v>
      </c>
      <c r="C111" s="4">
        <v>0</v>
      </c>
      <c r="D111" s="4">
        <v>1</v>
      </c>
      <c r="E111" s="4">
        <v>207</v>
      </c>
      <c r="F111" s="4">
        <f>Source!U89</f>
        <v>76.974730889999989</v>
      </c>
      <c r="G111" s="4" t="s">
        <v>129</v>
      </c>
      <c r="H111" s="4" t="s">
        <v>130</v>
      </c>
      <c r="I111" s="4"/>
      <c r="J111" s="4"/>
      <c r="K111" s="4">
        <v>-207</v>
      </c>
      <c r="L111" s="4">
        <v>21</v>
      </c>
      <c r="M111" s="4">
        <v>3</v>
      </c>
      <c r="N111" s="4" t="s">
        <v>3</v>
      </c>
      <c r="O111" s="4">
        <v>-1</v>
      </c>
      <c r="P111" s="4"/>
      <c r="Q111" s="4"/>
      <c r="R111" s="4"/>
      <c r="S111" s="4"/>
      <c r="T111" s="4"/>
      <c r="U111" s="4"/>
      <c r="V111" s="4"/>
      <c r="W111" s="4">
        <v>76.974730890000018</v>
      </c>
      <c r="X111" s="4">
        <v>1</v>
      </c>
      <c r="Y111" s="4">
        <v>76.974730890000018</v>
      </c>
      <c r="Z111" s="4"/>
      <c r="AA111" s="4"/>
      <c r="AB111" s="4"/>
    </row>
    <row r="112" spans="1:28" x14ac:dyDescent="0.2">
      <c r="A112" s="4">
        <v>50</v>
      </c>
      <c r="B112" s="4">
        <v>0</v>
      </c>
      <c r="C112" s="4">
        <v>0</v>
      </c>
      <c r="D112" s="4">
        <v>1</v>
      </c>
      <c r="E112" s="4">
        <v>208</v>
      </c>
      <c r="F112" s="4">
        <f>Source!V89</f>
        <v>0</v>
      </c>
      <c r="G112" s="4" t="s">
        <v>131</v>
      </c>
      <c r="H112" s="4" t="s">
        <v>132</v>
      </c>
      <c r="I112" s="4"/>
      <c r="J112" s="4"/>
      <c r="K112" s="4">
        <v>-208</v>
      </c>
      <c r="L112" s="4">
        <v>22</v>
      </c>
      <c r="M112" s="4">
        <v>3</v>
      </c>
      <c r="N112" s="4" t="s">
        <v>3</v>
      </c>
      <c r="O112" s="4">
        <v>-1</v>
      </c>
      <c r="P112" s="4"/>
      <c r="Q112" s="4"/>
      <c r="R112" s="4"/>
      <c r="S112" s="4"/>
      <c r="T112" s="4"/>
      <c r="U112" s="4"/>
      <c r="V112" s="4"/>
      <c r="W112" s="4">
        <v>0</v>
      </c>
      <c r="X112" s="4">
        <v>1</v>
      </c>
      <c r="Y112" s="4">
        <v>0</v>
      </c>
      <c r="Z112" s="4"/>
      <c r="AA112" s="4"/>
      <c r="AB112" s="4"/>
    </row>
    <row r="113" spans="1:245" x14ac:dyDescent="0.2">
      <c r="A113" s="4">
        <v>50</v>
      </c>
      <c r="B113" s="4">
        <v>0</v>
      </c>
      <c r="C113" s="4">
        <v>0</v>
      </c>
      <c r="D113" s="4">
        <v>1</v>
      </c>
      <c r="E113" s="4">
        <v>209</v>
      </c>
      <c r="F113" s="4">
        <f>ROUND(Source!W89,O113)</f>
        <v>0</v>
      </c>
      <c r="G113" s="4" t="s">
        <v>133</v>
      </c>
      <c r="H113" s="4" t="s">
        <v>134</v>
      </c>
      <c r="I113" s="4"/>
      <c r="J113" s="4"/>
      <c r="K113" s="4">
        <v>-209</v>
      </c>
      <c r="L113" s="4">
        <v>23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>
        <v>0</v>
      </c>
      <c r="X113" s="4">
        <v>1</v>
      </c>
      <c r="Y113" s="4">
        <v>0</v>
      </c>
      <c r="Z113" s="4"/>
      <c r="AA113" s="4"/>
      <c r="AB113" s="4"/>
    </row>
    <row r="114" spans="1:245" x14ac:dyDescent="0.2">
      <c r="A114" s="4">
        <v>50</v>
      </c>
      <c r="B114" s="4">
        <v>0</v>
      </c>
      <c r="C114" s="4">
        <v>0</v>
      </c>
      <c r="D114" s="4">
        <v>1</v>
      </c>
      <c r="E114" s="4">
        <v>233</v>
      </c>
      <c r="F114" s="4">
        <f>ROUND(Source!BD89,O114)</f>
        <v>0</v>
      </c>
      <c r="G114" s="4" t="s">
        <v>135</v>
      </c>
      <c r="H114" s="4" t="s">
        <v>136</v>
      </c>
      <c r="I114" s="4"/>
      <c r="J114" s="4"/>
      <c r="K114" s="4">
        <v>-233</v>
      </c>
      <c r="L114" s="4">
        <v>24</v>
      </c>
      <c r="M114" s="4">
        <v>3</v>
      </c>
      <c r="N114" s="4" t="s">
        <v>3</v>
      </c>
      <c r="O114" s="4">
        <v>2</v>
      </c>
      <c r="P114" s="4"/>
      <c r="Q114" s="4"/>
      <c r="R114" s="4"/>
      <c r="S114" s="4"/>
      <c r="T114" s="4"/>
      <c r="U114" s="4"/>
      <c r="V114" s="4"/>
      <c r="W114" s="4">
        <v>0</v>
      </c>
      <c r="X114" s="4">
        <v>1</v>
      </c>
      <c r="Y114" s="4">
        <v>0</v>
      </c>
      <c r="Z114" s="4"/>
      <c r="AA114" s="4"/>
      <c r="AB114" s="4"/>
    </row>
    <row r="115" spans="1:245" x14ac:dyDescent="0.2">
      <c r="A115" s="4">
        <v>50</v>
      </c>
      <c r="B115" s="4">
        <v>0</v>
      </c>
      <c r="C115" s="4">
        <v>0</v>
      </c>
      <c r="D115" s="4">
        <v>1</v>
      </c>
      <c r="E115" s="4">
        <v>210</v>
      </c>
      <c r="F115" s="4">
        <f>ROUND(Source!X89,O115)</f>
        <v>21899.15</v>
      </c>
      <c r="G115" s="4" t="s">
        <v>137</v>
      </c>
      <c r="H115" s="4" t="s">
        <v>138</v>
      </c>
      <c r="I115" s="4"/>
      <c r="J115" s="4"/>
      <c r="K115" s="4">
        <v>-210</v>
      </c>
      <c r="L115" s="4">
        <v>25</v>
      </c>
      <c r="M115" s="4">
        <v>3</v>
      </c>
      <c r="N115" s="4" t="s">
        <v>3</v>
      </c>
      <c r="O115" s="4">
        <v>2</v>
      </c>
      <c r="P115" s="4"/>
      <c r="Q115" s="4"/>
      <c r="R115" s="4"/>
      <c r="S115" s="4"/>
      <c r="T115" s="4"/>
      <c r="U115" s="4"/>
      <c r="V115" s="4"/>
      <c r="W115" s="4">
        <v>21899.15</v>
      </c>
      <c r="X115" s="4">
        <v>1</v>
      </c>
      <c r="Y115" s="4">
        <v>21899.15</v>
      </c>
      <c r="Z115" s="4"/>
      <c r="AA115" s="4"/>
      <c r="AB115" s="4"/>
    </row>
    <row r="116" spans="1:245" x14ac:dyDescent="0.2">
      <c r="A116" s="4">
        <v>50</v>
      </c>
      <c r="B116" s="4">
        <v>0</v>
      </c>
      <c r="C116" s="4">
        <v>0</v>
      </c>
      <c r="D116" s="4">
        <v>1</v>
      </c>
      <c r="E116" s="4">
        <v>211</v>
      </c>
      <c r="F116" s="4">
        <f>ROUND(Source!Y89,O116)</f>
        <v>11365.37</v>
      </c>
      <c r="G116" s="4" t="s">
        <v>139</v>
      </c>
      <c r="H116" s="4" t="s">
        <v>140</v>
      </c>
      <c r="I116" s="4"/>
      <c r="J116" s="4"/>
      <c r="K116" s="4">
        <v>-211</v>
      </c>
      <c r="L116" s="4">
        <v>26</v>
      </c>
      <c r="M116" s="4">
        <v>3</v>
      </c>
      <c r="N116" s="4" t="s">
        <v>3</v>
      </c>
      <c r="O116" s="4">
        <v>2</v>
      </c>
      <c r="P116" s="4"/>
      <c r="Q116" s="4"/>
      <c r="R116" s="4"/>
      <c r="S116" s="4"/>
      <c r="T116" s="4"/>
      <c r="U116" s="4"/>
      <c r="V116" s="4"/>
      <c r="W116" s="4">
        <v>11365.37</v>
      </c>
      <c r="X116" s="4">
        <v>1</v>
      </c>
      <c r="Y116" s="4">
        <v>11365.37</v>
      </c>
      <c r="Z116" s="4"/>
      <c r="AA116" s="4"/>
      <c r="AB116" s="4"/>
    </row>
    <row r="117" spans="1:245" x14ac:dyDescent="0.2">
      <c r="A117" s="4">
        <v>50</v>
      </c>
      <c r="B117" s="4">
        <v>0</v>
      </c>
      <c r="C117" s="4">
        <v>0</v>
      </c>
      <c r="D117" s="4">
        <v>1</v>
      </c>
      <c r="E117" s="4">
        <v>224</v>
      </c>
      <c r="F117" s="4">
        <f>ROUND(Source!AR89,O117)</f>
        <v>84294.12</v>
      </c>
      <c r="G117" s="4" t="s">
        <v>141</v>
      </c>
      <c r="H117" s="4" t="s">
        <v>142</v>
      </c>
      <c r="I117" s="4"/>
      <c r="J117" s="4"/>
      <c r="K117" s="4">
        <v>-224</v>
      </c>
      <c r="L117" s="4">
        <v>27</v>
      </c>
      <c r="M117" s="4">
        <v>3</v>
      </c>
      <c r="N117" s="4" t="s">
        <v>3</v>
      </c>
      <c r="O117" s="4">
        <v>2</v>
      </c>
      <c r="P117" s="4"/>
      <c r="Q117" s="4"/>
      <c r="R117" s="4"/>
      <c r="S117" s="4"/>
      <c r="T117" s="4"/>
      <c r="U117" s="4"/>
      <c r="V117" s="4"/>
      <c r="W117" s="4">
        <v>84294.12</v>
      </c>
      <c r="X117" s="4">
        <v>1</v>
      </c>
      <c r="Y117" s="4">
        <v>84294.12</v>
      </c>
      <c r="Z117" s="4"/>
      <c r="AA117" s="4"/>
      <c r="AB117" s="4"/>
    </row>
    <row r="119" spans="1:245" x14ac:dyDescent="0.2">
      <c r="A119" s="1">
        <v>4</v>
      </c>
      <c r="B119" s="1">
        <v>1</v>
      </c>
      <c r="C119" s="1"/>
      <c r="D119" s="1">
        <f>ROW(A141)</f>
        <v>141</v>
      </c>
      <c r="E119" s="1"/>
      <c r="F119" s="1" t="s">
        <v>18</v>
      </c>
      <c r="G119" s="1" t="s">
        <v>208</v>
      </c>
      <c r="H119" s="1" t="s">
        <v>3</v>
      </c>
      <c r="I119" s="1">
        <v>0</v>
      </c>
      <c r="J119" s="1"/>
      <c r="K119" s="1">
        <v>0</v>
      </c>
      <c r="L119" s="1"/>
      <c r="M119" s="1" t="s">
        <v>3</v>
      </c>
      <c r="N119" s="1"/>
      <c r="O119" s="1"/>
      <c r="P119" s="1"/>
      <c r="Q119" s="1"/>
      <c r="R119" s="1"/>
      <c r="S119" s="1">
        <v>0</v>
      </c>
      <c r="T119" s="1"/>
      <c r="U119" s="1" t="s">
        <v>3</v>
      </c>
      <c r="V119" s="1">
        <v>0</v>
      </c>
      <c r="W119" s="1"/>
      <c r="X119" s="1"/>
      <c r="Y119" s="1"/>
      <c r="Z119" s="1"/>
      <c r="AA119" s="1"/>
      <c r="AB119" s="1" t="s">
        <v>3</v>
      </c>
      <c r="AC119" s="1" t="s">
        <v>3</v>
      </c>
      <c r="AD119" s="1" t="s">
        <v>3</v>
      </c>
      <c r="AE119" s="1" t="s">
        <v>3</v>
      </c>
      <c r="AF119" s="1" t="s">
        <v>3</v>
      </c>
      <c r="AG119" s="1" t="s">
        <v>3</v>
      </c>
      <c r="AH119" s="1"/>
      <c r="AI119" s="1"/>
      <c r="AJ119" s="1"/>
      <c r="AK119" s="1"/>
      <c r="AL119" s="1"/>
      <c r="AM119" s="1"/>
      <c r="AN119" s="1"/>
      <c r="AO119" s="1"/>
      <c r="AP119" s="1" t="s">
        <v>3</v>
      </c>
      <c r="AQ119" s="1" t="s">
        <v>3</v>
      </c>
      <c r="AR119" s="1" t="s">
        <v>3</v>
      </c>
      <c r="AS119" s="1"/>
      <c r="AT119" s="1"/>
      <c r="AU119" s="1"/>
      <c r="AV119" s="1"/>
      <c r="AW119" s="1"/>
      <c r="AX119" s="1"/>
      <c r="AY119" s="1"/>
      <c r="AZ119" s="1" t="s">
        <v>3</v>
      </c>
      <c r="BA119" s="1"/>
      <c r="BB119" s="1" t="s">
        <v>3</v>
      </c>
      <c r="BC119" s="1" t="s">
        <v>3</v>
      </c>
      <c r="BD119" s="1" t="s">
        <v>3</v>
      </c>
      <c r="BE119" s="1" t="s">
        <v>3</v>
      </c>
      <c r="BF119" s="1" t="s">
        <v>3</v>
      </c>
      <c r="BG119" s="1" t="s">
        <v>3</v>
      </c>
      <c r="BH119" s="1" t="s">
        <v>3</v>
      </c>
      <c r="BI119" s="1" t="s">
        <v>3</v>
      </c>
      <c r="BJ119" s="1" t="s">
        <v>3</v>
      </c>
      <c r="BK119" s="1" t="s">
        <v>3</v>
      </c>
      <c r="BL119" s="1" t="s">
        <v>3</v>
      </c>
      <c r="BM119" s="1" t="s">
        <v>3</v>
      </c>
      <c r="BN119" s="1" t="s">
        <v>3</v>
      </c>
      <c r="BO119" s="1" t="s">
        <v>3</v>
      </c>
      <c r="BP119" s="1" t="s">
        <v>3</v>
      </c>
      <c r="BQ119" s="1"/>
      <c r="BR119" s="1"/>
      <c r="BS119" s="1"/>
      <c r="BT119" s="1"/>
      <c r="BU119" s="1"/>
      <c r="BV119" s="1"/>
      <c r="BW119" s="1"/>
      <c r="BX119" s="1">
        <v>0</v>
      </c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>
        <v>0</v>
      </c>
    </row>
    <row r="121" spans="1:245" x14ac:dyDescent="0.2">
      <c r="A121" s="2">
        <v>52</v>
      </c>
      <c r="B121" s="2">
        <f t="shared" ref="B121:G121" si="112">B141</f>
        <v>1</v>
      </c>
      <c r="C121" s="2">
        <f t="shared" si="112"/>
        <v>4</v>
      </c>
      <c r="D121" s="2">
        <f t="shared" si="112"/>
        <v>119</v>
      </c>
      <c r="E121" s="2">
        <f t="shared" si="112"/>
        <v>0</v>
      </c>
      <c r="F121" s="2" t="str">
        <f t="shared" si="112"/>
        <v>Новый раздел</v>
      </c>
      <c r="G121" s="2" t="str">
        <f t="shared" si="112"/>
        <v>Монтажные работы</v>
      </c>
      <c r="H121" s="2"/>
      <c r="I121" s="2"/>
      <c r="J121" s="2"/>
      <c r="K121" s="2"/>
      <c r="L121" s="2"/>
      <c r="M121" s="2"/>
      <c r="N121" s="2"/>
      <c r="O121" s="2">
        <f t="shared" ref="O121:AT121" si="113">O141</f>
        <v>158826.18</v>
      </c>
      <c r="P121" s="2">
        <f t="shared" si="113"/>
        <v>11734.92</v>
      </c>
      <c r="Q121" s="2">
        <f t="shared" si="113"/>
        <v>45215</v>
      </c>
      <c r="R121" s="2">
        <f t="shared" si="113"/>
        <v>22279.16</v>
      </c>
      <c r="S121" s="2">
        <f t="shared" si="113"/>
        <v>101876.26</v>
      </c>
      <c r="T121" s="2">
        <f t="shared" si="113"/>
        <v>0</v>
      </c>
      <c r="U121" s="2">
        <f t="shared" si="113"/>
        <v>282.93258048800004</v>
      </c>
      <c r="V121" s="2">
        <f t="shared" si="113"/>
        <v>0</v>
      </c>
      <c r="W121" s="2">
        <f t="shared" si="113"/>
        <v>0</v>
      </c>
      <c r="X121" s="2">
        <f t="shared" si="113"/>
        <v>80482.240000000005</v>
      </c>
      <c r="Y121" s="2">
        <f t="shared" si="113"/>
        <v>41769.25</v>
      </c>
      <c r="Z121" s="2">
        <f t="shared" si="113"/>
        <v>0</v>
      </c>
      <c r="AA121" s="2">
        <f t="shared" si="113"/>
        <v>0</v>
      </c>
      <c r="AB121" s="2">
        <f t="shared" si="113"/>
        <v>158826.18</v>
      </c>
      <c r="AC121" s="2">
        <f t="shared" si="113"/>
        <v>11734.92</v>
      </c>
      <c r="AD121" s="2">
        <f t="shared" si="113"/>
        <v>45215</v>
      </c>
      <c r="AE121" s="2">
        <f t="shared" si="113"/>
        <v>22279.16</v>
      </c>
      <c r="AF121" s="2">
        <f t="shared" si="113"/>
        <v>101876.26</v>
      </c>
      <c r="AG121" s="2">
        <f t="shared" si="113"/>
        <v>0</v>
      </c>
      <c r="AH121" s="2">
        <f t="shared" si="113"/>
        <v>282.93258048800004</v>
      </c>
      <c r="AI121" s="2">
        <f t="shared" si="113"/>
        <v>0</v>
      </c>
      <c r="AJ121" s="2">
        <f t="shared" si="113"/>
        <v>0</v>
      </c>
      <c r="AK121" s="2">
        <f t="shared" si="113"/>
        <v>80482.240000000005</v>
      </c>
      <c r="AL121" s="2">
        <f t="shared" si="113"/>
        <v>41769.25</v>
      </c>
      <c r="AM121" s="2">
        <f t="shared" si="113"/>
        <v>0</v>
      </c>
      <c r="AN121" s="2">
        <f t="shared" si="113"/>
        <v>0</v>
      </c>
      <c r="AO121" s="2">
        <f t="shared" si="113"/>
        <v>0</v>
      </c>
      <c r="AP121" s="2">
        <f t="shared" si="113"/>
        <v>0</v>
      </c>
      <c r="AQ121" s="2">
        <f t="shared" si="113"/>
        <v>0</v>
      </c>
      <c r="AR121" s="2">
        <f t="shared" si="113"/>
        <v>316724.31</v>
      </c>
      <c r="AS121" s="2">
        <f t="shared" si="113"/>
        <v>0</v>
      </c>
      <c r="AT121" s="2">
        <f t="shared" si="113"/>
        <v>316724.31</v>
      </c>
      <c r="AU121" s="2">
        <f t="shared" ref="AU121:BZ121" si="114">AU141</f>
        <v>0</v>
      </c>
      <c r="AV121" s="2">
        <f t="shared" si="114"/>
        <v>11734.92</v>
      </c>
      <c r="AW121" s="2">
        <f t="shared" si="114"/>
        <v>11734.92</v>
      </c>
      <c r="AX121" s="2">
        <f t="shared" si="114"/>
        <v>0</v>
      </c>
      <c r="AY121" s="2">
        <f t="shared" si="114"/>
        <v>11734.92</v>
      </c>
      <c r="AZ121" s="2">
        <f t="shared" si="114"/>
        <v>0</v>
      </c>
      <c r="BA121" s="2">
        <f t="shared" si="114"/>
        <v>0</v>
      </c>
      <c r="BB121" s="2">
        <f t="shared" si="114"/>
        <v>0</v>
      </c>
      <c r="BC121" s="2">
        <f t="shared" si="114"/>
        <v>0</v>
      </c>
      <c r="BD121" s="2">
        <f t="shared" si="114"/>
        <v>0</v>
      </c>
      <c r="BE121" s="2">
        <f t="shared" si="114"/>
        <v>0</v>
      </c>
      <c r="BF121" s="2">
        <f t="shared" si="114"/>
        <v>0</v>
      </c>
      <c r="BG121" s="2">
        <f t="shared" si="114"/>
        <v>0</v>
      </c>
      <c r="BH121" s="2">
        <f t="shared" si="114"/>
        <v>0</v>
      </c>
      <c r="BI121" s="2">
        <f t="shared" si="114"/>
        <v>0</v>
      </c>
      <c r="BJ121" s="2">
        <f t="shared" si="114"/>
        <v>0</v>
      </c>
      <c r="BK121" s="2">
        <f t="shared" si="114"/>
        <v>0</v>
      </c>
      <c r="BL121" s="2">
        <f t="shared" si="114"/>
        <v>0</v>
      </c>
      <c r="BM121" s="2">
        <f t="shared" si="114"/>
        <v>0</v>
      </c>
      <c r="BN121" s="2">
        <f t="shared" si="114"/>
        <v>0</v>
      </c>
      <c r="BO121" s="2">
        <f t="shared" si="114"/>
        <v>0</v>
      </c>
      <c r="BP121" s="2">
        <f t="shared" si="114"/>
        <v>0</v>
      </c>
      <c r="BQ121" s="2">
        <f t="shared" si="114"/>
        <v>0</v>
      </c>
      <c r="BR121" s="2">
        <f t="shared" si="114"/>
        <v>0</v>
      </c>
      <c r="BS121" s="2">
        <f t="shared" si="114"/>
        <v>0</v>
      </c>
      <c r="BT121" s="2">
        <f t="shared" si="114"/>
        <v>0</v>
      </c>
      <c r="BU121" s="2">
        <f t="shared" si="114"/>
        <v>0</v>
      </c>
      <c r="BV121" s="2">
        <f t="shared" si="114"/>
        <v>0</v>
      </c>
      <c r="BW121" s="2">
        <f t="shared" si="114"/>
        <v>0</v>
      </c>
      <c r="BX121" s="2">
        <f t="shared" si="114"/>
        <v>0</v>
      </c>
      <c r="BY121" s="2">
        <f t="shared" si="114"/>
        <v>0</v>
      </c>
      <c r="BZ121" s="2">
        <f t="shared" si="114"/>
        <v>0</v>
      </c>
      <c r="CA121" s="2">
        <f t="shared" ref="CA121:DF121" si="115">CA141</f>
        <v>316724.31</v>
      </c>
      <c r="CB121" s="2">
        <f t="shared" si="115"/>
        <v>0</v>
      </c>
      <c r="CC121" s="2">
        <f t="shared" si="115"/>
        <v>316724.31</v>
      </c>
      <c r="CD121" s="2">
        <f t="shared" si="115"/>
        <v>0</v>
      </c>
      <c r="CE121" s="2">
        <f t="shared" si="115"/>
        <v>11734.92</v>
      </c>
      <c r="CF121" s="2">
        <f t="shared" si="115"/>
        <v>11734.92</v>
      </c>
      <c r="CG121" s="2">
        <f t="shared" si="115"/>
        <v>0</v>
      </c>
      <c r="CH121" s="2">
        <f t="shared" si="115"/>
        <v>11734.92</v>
      </c>
      <c r="CI121" s="2">
        <f t="shared" si="115"/>
        <v>0</v>
      </c>
      <c r="CJ121" s="2">
        <f t="shared" si="115"/>
        <v>0</v>
      </c>
      <c r="CK121" s="2">
        <f t="shared" si="115"/>
        <v>0</v>
      </c>
      <c r="CL121" s="2">
        <f t="shared" si="115"/>
        <v>0</v>
      </c>
      <c r="CM121" s="2">
        <f t="shared" si="115"/>
        <v>0</v>
      </c>
      <c r="CN121" s="2">
        <f t="shared" si="115"/>
        <v>0</v>
      </c>
      <c r="CO121" s="2">
        <f t="shared" si="115"/>
        <v>0</v>
      </c>
      <c r="CP121" s="2">
        <f t="shared" si="115"/>
        <v>0</v>
      </c>
      <c r="CQ121" s="2">
        <f t="shared" si="115"/>
        <v>0</v>
      </c>
      <c r="CR121" s="2">
        <f t="shared" si="115"/>
        <v>0</v>
      </c>
      <c r="CS121" s="2">
        <f t="shared" si="115"/>
        <v>0</v>
      </c>
      <c r="CT121" s="2">
        <f t="shared" si="115"/>
        <v>0</v>
      </c>
      <c r="CU121" s="2">
        <f t="shared" si="115"/>
        <v>0</v>
      </c>
      <c r="CV121" s="2">
        <f t="shared" si="115"/>
        <v>0</v>
      </c>
      <c r="CW121" s="2">
        <f t="shared" si="115"/>
        <v>0</v>
      </c>
      <c r="CX121" s="2">
        <f t="shared" si="115"/>
        <v>0</v>
      </c>
      <c r="CY121" s="2">
        <f t="shared" si="115"/>
        <v>0</v>
      </c>
      <c r="CZ121" s="2">
        <f t="shared" si="115"/>
        <v>0</v>
      </c>
      <c r="DA121" s="2">
        <f t="shared" si="115"/>
        <v>0</v>
      </c>
      <c r="DB121" s="2">
        <f t="shared" si="115"/>
        <v>0</v>
      </c>
      <c r="DC121" s="2">
        <f t="shared" si="115"/>
        <v>0</v>
      </c>
      <c r="DD121" s="2">
        <f t="shared" si="115"/>
        <v>0</v>
      </c>
      <c r="DE121" s="2">
        <f t="shared" si="115"/>
        <v>0</v>
      </c>
      <c r="DF121" s="2">
        <f t="shared" si="115"/>
        <v>0</v>
      </c>
      <c r="DG121" s="3">
        <f t="shared" ref="DG121:EL121" si="116">DG141</f>
        <v>0</v>
      </c>
      <c r="DH121" s="3">
        <f t="shared" si="116"/>
        <v>0</v>
      </c>
      <c r="DI121" s="3">
        <f t="shared" si="116"/>
        <v>0</v>
      </c>
      <c r="DJ121" s="3">
        <f t="shared" si="116"/>
        <v>0</v>
      </c>
      <c r="DK121" s="3">
        <f t="shared" si="116"/>
        <v>0</v>
      </c>
      <c r="DL121" s="3">
        <f t="shared" si="116"/>
        <v>0</v>
      </c>
      <c r="DM121" s="3">
        <f t="shared" si="116"/>
        <v>0</v>
      </c>
      <c r="DN121" s="3">
        <f t="shared" si="116"/>
        <v>0</v>
      </c>
      <c r="DO121" s="3">
        <f t="shared" si="116"/>
        <v>0</v>
      </c>
      <c r="DP121" s="3">
        <f t="shared" si="116"/>
        <v>0</v>
      </c>
      <c r="DQ121" s="3">
        <f t="shared" si="116"/>
        <v>0</v>
      </c>
      <c r="DR121" s="3">
        <f t="shared" si="116"/>
        <v>0</v>
      </c>
      <c r="DS121" s="3">
        <f t="shared" si="116"/>
        <v>0</v>
      </c>
      <c r="DT121" s="3">
        <f t="shared" si="116"/>
        <v>0</v>
      </c>
      <c r="DU121" s="3">
        <f t="shared" si="116"/>
        <v>0</v>
      </c>
      <c r="DV121" s="3">
        <f t="shared" si="116"/>
        <v>0</v>
      </c>
      <c r="DW121" s="3">
        <f t="shared" si="116"/>
        <v>0</v>
      </c>
      <c r="DX121" s="3">
        <f t="shared" si="116"/>
        <v>0</v>
      </c>
      <c r="DY121" s="3">
        <f t="shared" si="116"/>
        <v>0</v>
      </c>
      <c r="DZ121" s="3">
        <f t="shared" si="116"/>
        <v>0</v>
      </c>
      <c r="EA121" s="3">
        <f t="shared" si="116"/>
        <v>0</v>
      </c>
      <c r="EB121" s="3">
        <f t="shared" si="116"/>
        <v>0</v>
      </c>
      <c r="EC121" s="3">
        <f t="shared" si="116"/>
        <v>0</v>
      </c>
      <c r="ED121" s="3">
        <f t="shared" si="116"/>
        <v>0</v>
      </c>
      <c r="EE121" s="3">
        <f t="shared" si="116"/>
        <v>0</v>
      </c>
      <c r="EF121" s="3">
        <f t="shared" si="116"/>
        <v>0</v>
      </c>
      <c r="EG121" s="3">
        <f t="shared" si="116"/>
        <v>0</v>
      </c>
      <c r="EH121" s="3">
        <f t="shared" si="116"/>
        <v>0</v>
      </c>
      <c r="EI121" s="3">
        <f t="shared" si="116"/>
        <v>0</v>
      </c>
      <c r="EJ121" s="3">
        <f t="shared" si="116"/>
        <v>0</v>
      </c>
      <c r="EK121" s="3">
        <f t="shared" si="116"/>
        <v>0</v>
      </c>
      <c r="EL121" s="3">
        <f t="shared" si="116"/>
        <v>0</v>
      </c>
      <c r="EM121" s="3">
        <f t="shared" ref="EM121:FR121" si="117">EM141</f>
        <v>0</v>
      </c>
      <c r="EN121" s="3">
        <f t="shared" si="117"/>
        <v>0</v>
      </c>
      <c r="EO121" s="3">
        <f t="shared" si="117"/>
        <v>0</v>
      </c>
      <c r="EP121" s="3">
        <f t="shared" si="117"/>
        <v>0</v>
      </c>
      <c r="EQ121" s="3">
        <f t="shared" si="117"/>
        <v>0</v>
      </c>
      <c r="ER121" s="3">
        <f t="shared" si="117"/>
        <v>0</v>
      </c>
      <c r="ES121" s="3">
        <f t="shared" si="117"/>
        <v>0</v>
      </c>
      <c r="ET121" s="3">
        <f t="shared" si="117"/>
        <v>0</v>
      </c>
      <c r="EU121" s="3">
        <f t="shared" si="117"/>
        <v>0</v>
      </c>
      <c r="EV121" s="3">
        <f t="shared" si="117"/>
        <v>0</v>
      </c>
      <c r="EW121" s="3">
        <f t="shared" si="117"/>
        <v>0</v>
      </c>
      <c r="EX121" s="3">
        <f t="shared" si="117"/>
        <v>0</v>
      </c>
      <c r="EY121" s="3">
        <f t="shared" si="117"/>
        <v>0</v>
      </c>
      <c r="EZ121" s="3">
        <f t="shared" si="117"/>
        <v>0</v>
      </c>
      <c r="FA121" s="3">
        <f t="shared" si="117"/>
        <v>0</v>
      </c>
      <c r="FB121" s="3">
        <f t="shared" si="117"/>
        <v>0</v>
      </c>
      <c r="FC121" s="3">
        <f t="shared" si="117"/>
        <v>0</v>
      </c>
      <c r="FD121" s="3">
        <f t="shared" si="117"/>
        <v>0</v>
      </c>
      <c r="FE121" s="3">
        <f t="shared" si="117"/>
        <v>0</v>
      </c>
      <c r="FF121" s="3">
        <f t="shared" si="117"/>
        <v>0</v>
      </c>
      <c r="FG121" s="3">
        <f t="shared" si="117"/>
        <v>0</v>
      </c>
      <c r="FH121" s="3">
        <f t="shared" si="117"/>
        <v>0</v>
      </c>
      <c r="FI121" s="3">
        <f t="shared" si="117"/>
        <v>0</v>
      </c>
      <c r="FJ121" s="3">
        <f t="shared" si="117"/>
        <v>0</v>
      </c>
      <c r="FK121" s="3">
        <f t="shared" si="117"/>
        <v>0</v>
      </c>
      <c r="FL121" s="3">
        <f t="shared" si="117"/>
        <v>0</v>
      </c>
      <c r="FM121" s="3">
        <f t="shared" si="117"/>
        <v>0</v>
      </c>
      <c r="FN121" s="3">
        <f t="shared" si="117"/>
        <v>0</v>
      </c>
      <c r="FO121" s="3">
        <f t="shared" si="117"/>
        <v>0</v>
      </c>
      <c r="FP121" s="3">
        <f t="shared" si="117"/>
        <v>0</v>
      </c>
      <c r="FQ121" s="3">
        <f t="shared" si="117"/>
        <v>0</v>
      </c>
      <c r="FR121" s="3">
        <f t="shared" si="117"/>
        <v>0</v>
      </c>
      <c r="FS121" s="3">
        <f t="shared" ref="FS121:GX121" si="118">FS141</f>
        <v>0</v>
      </c>
      <c r="FT121" s="3">
        <f t="shared" si="118"/>
        <v>0</v>
      </c>
      <c r="FU121" s="3">
        <f t="shared" si="118"/>
        <v>0</v>
      </c>
      <c r="FV121" s="3">
        <f t="shared" si="118"/>
        <v>0</v>
      </c>
      <c r="FW121" s="3">
        <f t="shared" si="118"/>
        <v>0</v>
      </c>
      <c r="FX121" s="3">
        <f t="shared" si="118"/>
        <v>0</v>
      </c>
      <c r="FY121" s="3">
        <f t="shared" si="118"/>
        <v>0</v>
      </c>
      <c r="FZ121" s="3">
        <f t="shared" si="118"/>
        <v>0</v>
      </c>
      <c r="GA121" s="3">
        <f t="shared" si="118"/>
        <v>0</v>
      </c>
      <c r="GB121" s="3">
        <f t="shared" si="118"/>
        <v>0</v>
      </c>
      <c r="GC121" s="3">
        <f t="shared" si="118"/>
        <v>0</v>
      </c>
      <c r="GD121" s="3">
        <f t="shared" si="118"/>
        <v>0</v>
      </c>
      <c r="GE121" s="3">
        <f t="shared" si="118"/>
        <v>0</v>
      </c>
      <c r="GF121" s="3">
        <f t="shared" si="118"/>
        <v>0</v>
      </c>
      <c r="GG121" s="3">
        <f t="shared" si="118"/>
        <v>0</v>
      </c>
      <c r="GH121" s="3">
        <f t="shared" si="118"/>
        <v>0</v>
      </c>
      <c r="GI121" s="3">
        <f t="shared" si="118"/>
        <v>0</v>
      </c>
      <c r="GJ121" s="3">
        <f t="shared" si="118"/>
        <v>0</v>
      </c>
      <c r="GK121" s="3">
        <f t="shared" si="118"/>
        <v>0</v>
      </c>
      <c r="GL121" s="3">
        <f t="shared" si="118"/>
        <v>0</v>
      </c>
      <c r="GM121" s="3">
        <f t="shared" si="118"/>
        <v>0</v>
      </c>
      <c r="GN121" s="3">
        <f t="shared" si="118"/>
        <v>0</v>
      </c>
      <c r="GO121" s="3">
        <f t="shared" si="118"/>
        <v>0</v>
      </c>
      <c r="GP121" s="3">
        <f t="shared" si="118"/>
        <v>0</v>
      </c>
      <c r="GQ121" s="3">
        <f t="shared" si="118"/>
        <v>0</v>
      </c>
      <c r="GR121" s="3">
        <f t="shared" si="118"/>
        <v>0</v>
      </c>
      <c r="GS121" s="3">
        <f t="shared" si="118"/>
        <v>0</v>
      </c>
      <c r="GT121" s="3">
        <f t="shared" si="118"/>
        <v>0</v>
      </c>
      <c r="GU121" s="3">
        <f t="shared" si="118"/>
        <v>0</v>
      </c>
      <c r="GV121" s="3">
        <f t="shared" si="118"/>
        <v>0</v>
      </c>
      <c r="GW121" s="3">
        <f t="shared" si="118"/>
        <v>0</v>
      </c>
      <c r="GX121" s="3">
        <f t="shared" si="118"/>
        <v>0</v>
      </c>
    </row>
    <row r="123" spans="1:245" x14ac:dyDescent="0.2">
      <c r="A123">
        <v>17</v>
      </c>
      <c r="B123">
        <v>1</v>
      </c>
      <c r="C123">
        <f>ROW(SmtRes!A58)</f>
        <v>58</v>
      </c>
      <c r="D123">
        <f>ROW(EtalonRes!A58)</f>
        <v>58</v>
      </c>
      <c r="E123" t="s">
        <v>209</v>
      </c>
      <c r="F123" t="s">
        <v>145</v>
      </c>
      <c r="G123" t="s">
        <v>146</v>
      </c>
      <c r="H123" t="s">
        <v>147</v>
      </c>
      <c r="I123">
        <v>5</v>
      </c>
      <c r="J123">
        <v>0</v>
      </c>
      <c r="K123">
        <v>5</v>
      </c>
      <c r="O123">
        <f t="shared" ref="O123:O139" si="119">ROUND(CP123,2)</f>
        <v>48834.42</v>
      </c>
      <c r="P123">
        <f t="shared" ref="P123:P139" si="120">ROUND((ROUND((AC123*AW123*I123),2)*BC123),2)</f>
        <v>343.2</v>
      </c>
      <c r="Q123">
        <f t="shared" ref="Q123:Q139" si="121">(ROUND((ROUND(((ET123)*AV123*I123),2)*BB123),2)+ROUND((ROUND(((AE123-(EU123))*AV123*I123),2)*BS123),2))</f>
        <v>5495.68</v>
      </c>
      <c r="R123">
        <f t="shared" ref="R123:R139" si="122">ROUND((ROUND((AE123*AV123*I123),2)*BS123),2)</f>
        <v>2950.72</v>
      </c>
      <c r="S123">
        <f t="shared" ref="S123:S139" si="123">ROUND((ROUND((AF123*AV123*I123),2)*BA123),2)</f>
        <v>42995.54</v>
      </c>
      <c r="T123">
        <f t="shared" ref="T123:T139" si="124">ROUND(CU123*I123,2)</f>
        <v>0</v>
      </c>
      <c r="U123">
        <f t="shared" ref="U123:U139" si="125">CV123*I123</f>
        <v>118.83449999999998</v>
      </c>
      <c r="V123">
        <f t="shared" ref="V123:V139" si="126">CW123*I123</f>
        <v>0</v>
      </c>
      <c r="W123">
        <f t="shared" ref="W123:W139" si="127">ROUND(CX123*I123,2)</f>
        <v>0</v>
      </c>
      <c r="X123">
        <f t="shared" ref="X123:X139" si="128">ROUND(CY123,2)</f>
        <v>33966.480000000003</v>
      </c>
      <c r="Y123">
        <f t="shared" ref="Y123:Y139" si="129">ROUND(CZ123,2)</f>
        <v>17628.169999999998</v>
      </c>
      <c r="AA123">
        <v>54436342</v>
      </c>
      <c r="AB123">
        <f t="shared" ref="AB123:AB139" si="130">ROUND((AC123+AD123+AF123),6)</f>
        <v>379.46</v>
      </c>
      <c r="AC123">
        <f t="shared" ref="AC123:AC139" si="131">ROUND((ES123),6)</f>
        <v>8.33</v>
      </c>
      <c r="AD123">
        <f t="shared" ref="AD123:AD139" si="132">ROUND((((ET123)-(EU123))+AE123),6)</f>
        <v>84.66</v>
      </c>
      <c r="AE123">
        <f t="shared" ref="AE123:AE139" si="133">ROUND((EU123),6)</f>
        <v>19.66</v>
      </c>
      <c r="AF123">
        <f t="shared" ref="AF123:AF139" si="134">ROUND((EV123),6)</f>
        <v>286.47000000000003</v>
      </c>
      <c r="AG123">
        <f t="shared" ref="AG123:AG139" si="135">ROUND((AP123),6)</f>
        <v>0</v>
      </c>
      <c r="AH123">
        <f t="shared" ref="AH123:AH139" si="136">(EW123)</f>
        <v>22.7</v>
      </c>
      <c r="AI123">
        <f t="shared" ref="AI123:AI139" si="137">(EX123)</f>
        <v>0</v>
      </c>
      <c r="AJ123">
        <f t="shared" ref="AJ123:AJ139" si="138">(AS123)</f>
        <v>0</v>
      </c>
      <c r="AK123">
        <v>379.46</v>
      </c>
      <c r="AL123">
        <v>8.33</v>
      </c>
      <c r="AM123">
        <v>84.66</v>
      </c>
      <c r="AN123">
        <v>19.66</v>
      </c>
      <c r="AO123">
        <v>286.47000000000003</v>
      </c>
      <c r="AP123">
        <v>0</v>
      </c>
      <c r="AQ123">
        <v>22.7</v>
      </c>
      <c r="AR123">
        <v>0</v>
      </c>
      <c r="AS123">
        <v>0</v>
      </c>
      <c r="AT123">
        <v>79</v>
      </c>
      <c r="AU123">
        <v>41</v>
      </c>
      <c r="AV123">
        <v>1.0469999999999999</v>
      </c>
      <c r="AW123">
        <v>1</v>
      </c>
      <c r="AZ123">
        <v>1</v>
      </c>
      <c r="BA123">
        <v>28.67</v>
      </c>
      <c r="BB123">
        <v>12.4</v>
      </c>
      <c r="BC123">
        <v>8.24</v>
      </c>
      <c r="BD123" t="s">
        <v>3</v>
      </c>
      <c r="BE123" t="s">
        <v>3</v>
      </c>
      <c r="BF123" t="s">
        <v>3</v>
      </c>
      <c r="BG123" t="s">
        <v>3</v>
      </c>
      <c r="BH123">
        <v>0</v>
      </c>
      <c r="BI123">
        <v>2</v>
      </c>
      <c r="BJ123" t="s">
        <v>148</v>
      </c>
      <c r="BM123">
        <v>317</v>
      </c>
      <c r="BN123">
        <v>0</v>
      </c>
      <c r="BO123" t="s">
        <v>145</v>
      </c>
      <c r="BP123">
        <v>1</v>
      </c>
      <c r="BQ123">
        <v>40</v>
      </c>
      <c r="BR123">
        <v>0</v>
      </c>
      <c r="BS123">
        <v>28.67</v>
      </c>
      <c r="BT123">
        <v>1</v>
      </c>
      <c r="BU123">
        <v>1</v>
      </c>
      <c r="BV123">
        <v>1</v>
      </c>
      <c r="BW123">
        <v>1</v>
      </c>
      <c r="BX123">
        <v>1</v>
      </c>
      <c r="BY123" t="s">
        <v>3</v>
      </c>
      <c r="BZ123">
        <v>79</v>
      </c>
      <c r="CA123">
        <v>41</v>
      </c>
      <c r="CB123" t="s">
        <v>3</v>
      </c>
      <c r="CE123">
        <v>30</v>
      </c>
      <c r="CF123">
        <v>0</v>
      </c>
      <c r="CG123">
        <v>0</v>
      </c>
      <c r="CM123">
        <v>0</v>
      </c>
      <c r="CN123" t="s">
        <v>3</v>
      </c>
      <c r="CO123">
        <v>0</v>
      </c>
      <c r="CP123">
        <f t="shared" ref="CP123:CP139" si="139">(P123+Q123+S123)</f>
        <v>48834.42</v>
      </c>
      <c r="CQ123">
        <f t="shared" ref="CQ123:CQ139" si="140">ROUND((ROUND((AC123*AW123*1),2)*BC123),2)</f>
        <v>68.64</v>
      </c>
      <c r="CR123">
        <f t="shared" ref="CR123:CR139" si="141">(ROUND((ROUND(((ET123)*AV123*1),2)*BB123),2)+ROUND((ROUND(((AE123-(EU123))*AV123*1),2)*BS123),2))</f>
        <v>1099.1400000000001</v>
      </c>
      <c r="CS123">
        <f t="shared" ref="CS123:CS139" si="142">ROUND((ROUND((AE123*AV123*1),2)*BS123),2)</f>
        <v>590.03</v>
      </c>
      <c r="CT123">
        <f t="shared" ref="CT123:CT139" si="143">ROUND((ROUND((AF123*AV123*1),2)*BA123),2)</f>
        <v>8598.99</v>
      </c>
      <c r="CU123">
        <f t="shared" ref="CU123:CU139" si="144">AG123</f>
        <v>0</v>
      </c>
      <c r="CV123">
        <f t="shared" ref="CV123:CV139" si="145">(AH123*AV123)</f>
        <v>23.766899999999996</v>
      </c>
      <c r="CW123">
        <f t="shared" ref="CW123:CW139" si="146">AI123</f>
        <v>0</v>
      </c>
      <c r="CX123">
        <f t="shared" ref="CX123:CX139" si="147">AJ123</f>
        <v>0</v>
      </c>
      <c r="CY123">
        <f t="shared" ref="CY123:CY139" si="148">S123*(BZ123/100)</f>
        <v>33966.476600000002</v>
      </c>
      <c r="CZ123">
        <f t="shared" ref="CZ123:CZ139" si="149">S123*(CA123/100)</f>
        <v>17628.171399999999</v>
      </c>
      <c r="DC123" t="s">
        <v>3</v>
      </c>
      <c r="DD123" t="s">
        <v>3</v>
      </c>
      <c r="DE123" t="s">
        <v>3</v>
      </c>
      <c r="DF123" t="s">
        <v>3</v>
      </c>
      <c r="DG123" t="s">
        <v>3</v>
      </c>
      <c r="DH123" t="s">
        <v>3</v>
      </c>
      <c r="DI123" t="s">
        <v>3</v>
      </c>
      <c r="DJ123" t="s">
        <v>3</v>
      </c>
      <c r="DK123" t="s">
        <v>3</v>
      </c>
      <c r="DL123" t="s">
        <v>3</v>
      </c>
      <c r="DM123" t="s">
        <v>3</v>
      </c>
      <c r="DN123">
        <v>114</v>
      </c>
      <c r="DO123">
        <v>67</v>
      </c>
      <c r="DP123">
        <v>1.0469999999999999</v>
      </c>
      <c r="DQ123">
        <v>1</v>
      </c>
      <c r="DU123">
        <v>1013</v>
      </c>
      <c r="DV123" t="s">
        <v>147</v>
      </c>
      <c r="DW123" t="s">
        <v>147</v>
      </c>
      <c r="DX123">
        <v>1</v>
      </c>
      <c r="DZ123" t="s">
        <v>3</v>
      </c>
      <c r="EA123" t="s">
        <v>3</v>
      </c>
      <c r="EB123" t="s">
        <v>3</v>
      </c>
      <c r="EC123" t="s">
        <v>3</v>
      </c>
      <c r="EE123">
        <v>54008061</v>
      </c>
      <c r="EF123">
        <v>40</v>
      </c>
      <c r="EG123" t="s">
        <v>152</v>
      </c>
      <c r="EH123">
        <v>0</v>
      </c>
      <c r="EI123" t="s">
        <v>3</v>
      </c>
      <c r="EJ123">
        <v>2</v>
      </c>
      <c r="EK123">
        <v>317</v>
      </c>
      <c r="EL123" t="s">
        <v>153</v>
      </c>
      <c r="EM123" t="s">
        <v>154</v>
      </c>
      <c r="EO123" t="s">
        <v>3</v>
      </c>
      <c r="EQ123">
        <v>0</v>
      </c>
      <c r="ER123">
        <v>379.46</v>
      </c>
      <c r="ES123">
        <v>8.33</v>
      </c>
      <c r="ET123">
        <v>84.66</v>
      </c>
      <c r="EU123">
        <v>19.66</v>
      </c>
      <c r="EV123">
        <v>286.47000000000003</v>
      </c>
      <c r="EW123">
        <v>22.7</v>
      </c>
      <c r="EX123">
        <v>0</v>
      </c>
      <c r="EY123">
        <v>0</v>
      </c>
      <c r="FQ123">
        <v>0</v>
      </c>
      <c r="FR123">
        <f t="shared" ref="FR123:FR139" si="150">ROUND(IF(AND(BH123=3,BI123=3),P123,0),2)</f>
        <v>0</v>
      </c>
      <c r="FS123">
        <v>0</v>
      </c>
      <c r="FX123">
        <v>114</v>
      </c>
      <c r="FY123">
        <v>67</v>
      </c>
      <c r="GA123" t="s">
        <v>3</v>
      </c>
      <c r="GD123">
        <v>0</v>
      </c>
      <c r="GF123">
        <v>-1121433783</v>
      </c>
      <c r="GG123">
        <v>2</v>
      </c>
      <c r="GH123">
        <v>1</v>
      </c>
      <c r="GI123">
        <v>2</v>
      </c>
      <c r="GJ123">
        <v>0</v>
      </c>
      <c r="GK123">
        <f>ROUND(R123*(R12)/100,2)</f>
        <v>4721.1499999999996</v>
      </c>
      <c r="GL123">
        <f t="shared" ref="GL123:GL139" si="151">ROUND(IF(AND(BH123=3,BI123=3,FS123&lt;&gt;0),P123,0),2)</f>
        <v>0</v>
      </c>
      <c r="GM123">
        <f t="shared" ref="GM123:GM139" si="152">ROUND(O123+X123+Y123+GK123,2)+GX123</f>
        <v>105150.22</v>
      </c>
      <c r="GN123">
        <f t="shared" ref="GN123:GN139" si="153">IF(OR(BI123=0,BI123=1),ROUND(O123+X123+Y123+GK123,2),0)</f>
        <v>0</v>
      </c>
      <c r="GO123">
        <f t="shared" ref="GO123:GO139" si="154">IF(BI123=2,ROUND(O123+X123+Y123+GK123,2),0)</f>
        <v>105150.22</v>
      </c>
      <c r="GP123">
        <f t="shared" ref="GP123:GP139" si="155">IF(BI123=4,ROUND(O123+X123+Y123+GK123,2)+GX123,0)</f>
        <v>0</v>
      </c>
      <c r="GR123">
        <v>0</v>
      </c>
      <c r="GS123">
        <v>0</v>
      </c>
      <c r="GT123">
        <v>0</v>
      </c>
      <c r="GU123" t="s">
        <v>3</v>
      </c>
      <c r="GV123">
        <f t="shared" ref="GV123:GV139" si="156">ROUND((GT123),6)</f>
        <v>0</v>
      </c>
      <c r="GW123">
        <v>1</v>
      </c>
      <c r="GX123">
        <f t="shared" ref="GX123:GX139" si="157">ROUND(HC123*I123,2)</f>
        <v>0</v>
      </c>
      <c r="HA123">
        <v>0</v>
      </c>
      <c r="HB123">
        <v>0</v>
      </c>
      <c r="HC123">
        <f t="shared" ref="HC123:HC139" si="158">GV123*GW123</f>
        <v>0</v>
      </c>
      <c r="HE123" t="s">
        <v>3</v>
      </c>
      <c r="HF123" t="s">
        <v>3</v>
      </c>
      <c r="HM123" t="s">
        <v>3</v>
      </c>
      <c r="HN123" t="s">
        <v>3</v>
      </c>
      <c r="HO123" t="s">
        <v>3</v>
      </c>
      <c r="HP123" t="s">
        <v>3</v>
      </c>
      <c r="HQ123" t="s">
        <v>3</v>
      </c>
      <c r="IK123">
        <v>0</v>
      </c>
    </row>
    <row r="124" spans="1:245" x14ac:dyDescent="0.2">
      <c r="A124">
        <v>17</v>
      </c>
      <c r="B124">
        <v>1</v>
      </c>
      <c r="C124">
        <f>ROW(SmtRes!A59)</f>
        <v>59</v>
      </c>
      <c r="D124">
        <f>ROW(EtalonRes!A59)</f>
        <v>59</v>
      </c>
      <c r="E124" t="s">
        <v>210</v>
      </c>
      <c r="F124" t="s">
        <v>157</v>
      </c>
      <c r="G124" t="s">
        <v>158</v>
      </c>
      <c r="H124" t="s">
        <v>147</v>
      </c>
      <c r="I124">
        <v>1</v>
      </c>
      <c r="J124">
        <v>0</v>
      </c>
      <c r="K124">
        <v>1</v>
      </c>
      <c r="O124">
        <f t="shared" si="119"/>
        <v>7843.27</v>
      </c>
      <c r="P124">
        <f t="shared" si="120"/>
        <v>65.760000000000005</v>
      </c>
      <c r="Q124">
        <f t="shared" si="121"/>
        <v>769.42</v>
      </c>
      <c r="R124">
        <f t="shared" si="122"/>
        <v>413.13</v>
      </c>
      <c r="S124">
        <f t="shared" si="123"/>
        <v>7008.09</v>
      </c>
      <c r="T124">
        <f t="shared" si="124"/>
        <v>0</v>
      </c>
      <c r="U124">
        <f t="shared" si="125"/>
        <v>19.369499999999999</v>
      </c>
      <c r="V124">
        <f t="shared" si="126"/>
        <v>0</v>
      </c>
      <c r="W124">
        <f t="shared" si="127"/>
        <v>0</v>
      </c>
      <c r="X124">
        <f t="shared" si="128"/>
        <v>5536.39</v>
      </c>
      <c r="Y124">
        <f t="shared" si="129"/>
        <v>2873.32</v>
      </c>
      <c r="AA124">
        <v>54436342</v>
      </c>
      <c r="AB124">
        <f t="shared" si="130"/>
        <v>300.70999999999998</v>
      </c>
      <c r="AC124">
        <f t="shared" si="131"/>
        <v>7.98</v>
      </c>
      <c r="AD124">
        <f t="shared" si="132"/>
        <v>59.26</v>
      </c>
      <c r="AE124">
        <f t="shared" si="133"/>
        <v>13.76</v>
      </c>
      <c r="AF124">
        <f t="shared" si="134"/>
        <v>233.47</v>
      </c>
      <c r="AG124">
        <f t="shared" si="135"/>
        <v>0</v>
      </c>
      <c r="AH124">
        <f t="shared" si="136"/>
        <v>18.5</v>
      </c>
      <c r="AI124">
        <f t="shared" si="137"/>
        <v>0</v>
      </c>
      <c r="AJ124">
        <f t="shared" si="138"/>
        <v>0</v>
      </c>
      <c r="AK124">
        <v>300.70999999999998</v>
      </c>
      <c r="AL124">
        <v>7.98</v>
      </c>
      <c r="AM124">
        <v>59.26</v>
      </c>
      <c r="AN124">
        <v>13.76</v>
      </c>
      <c r="AO124">
        <v>233.47</v>
      </c>
      <c r="AP124">
        <v>0</v>
      </c>
      <c r="AQ124">
        <v>18.5</v>
      </c>
      <c r="AR124">
        <v>0</v>
      </c>
      <c r="AS124">
        <v>0</v>
      </c>
      <c r="AT124">
        <v>79</v>
      </c>
      <c r="AU124">
        <v>41</v>
      </c>
      <c r="AV124">
        <v>1.0469999999999999</v>
      </c>
      <c r="AW124">
        <v>1</v>
      </c>
      <c r="AZ124">
        <v>1</v>
      </c>
      <c r="BA124">
        <v>28.67</v>
      </c>
      <c r="BB124">
        <v>12.4</v>
      </c>
      <c r="BC124">
        <v>8.24</v>
      </c>
      <c r="BD124" t="s">
        <v>3</v>
      </c>
      <c r="BE124" t="s">
        <v>3</v>
      </c>
      <c r="BF124" t="s">
        <v>3</v>
      </c>
      <c r="BG124" t="s">
        <v>3</v>
      </c>
      <c r="BH124">
        <v>0</v>
      </c>
      <c r="BI124">
        <v>2</v>
      </c>
      <c r="BJ124" t="s">
        <v>159</v>
      </c>
      <c r="BM124">
        <v>317</v>
      </c>
      <c r="BN124">
        <v>0</v>
      </c>
      <c r="BO124" t="s">
        <v>157</v>
      </c>
      <c r="BP124">
        <v>1</v>
      </c>
      <c r="BQ124">
        <v>40</v>
      </c>
      <c r="BR124">
        <v>0</v>
      </c>
      <c r="BS124">
        <v>28.67</v>
      </c>
      <c r="BT124">
        <v>1</v>
      </c>
      <c r="BU124">
        <v>1</v>
      </c>
      <c r="BV124">
        <v>1</v>
      </c>
      <c r="BW124">
        <v>1</v>
      </c>
      <c r="BX124">
        <v>1</v>
      </c>
      <c r="BY124" t="s">
        <v>3</v>
      </c>
      <c r="BZ124">
        <v>79</v>
      </c>
      <c r="CA124">
        <v>41</v>
      </c>
      <c r="CB124" t="s">
        <v>3</v>
      </c>
      <c r="CE124">
        <v>30</v>
      </c>
      <c r="CF124">
        <v>0</v>
      </c>
      <c r="CG124">
        <v>0</v>
      </c>
      <c r="CM124">
        <v>0</v>
      </c>
      <c r="CN124" t="s">
        <v>3</v>
      </c>
      <c r="CO124">
        <v>0</v>
      </c>
      <c r="CP124">
        <f t="shared" si="139"/>
        <v>7843.27</v>
      </c>
      <c r="CQ124">
        <f t="shared" si="140"/>
        <v>65.760000000000005</v>
      </c>
      <c r="CR124">
        <f t="shared" si="141"/>
        <v>769.42</v>
      </c>
      <c r="CS124">
        <f t="shared" si="142"/>
        <v>413.13</v>
      </c>
      <c r="CT124">
        <f t="shared" si="143"/>
        <v>7008.09</v>
      </c>
      <c r="CU124">
        <f t="shared" si="144"/>
        <v>0</v>
      </c>
      <c r="CV124">
        <f t="shared" si="145"/>
        <v>19.369499999999999</v>
      </c>
      <c r="CW124">
        <f t="shared" si="146"/>
        <v>0</v>
      </c>
      <c r="CX124">
        <f t="shared" si="147"/>
        <v>0</v>
      </c>
      <c r="CY124">
        <f t="shared" si="148"/>
        <v>5536.3911000000007</v>
      </c>
      <c r="CZ124">
        <f t="shared" si="149"/>
        <v>2873.3168999999998</v>
      </c>
      <c r="DC124" t="s">
        <v>3</v>
      </c>
      <c r="DD124" t="s">
        <v>3</v>
      </c>
      <c r="DE124" t="s">
        <v>3</v>
      </c>
      <c r="DF124" t="s">
        <v>3</v>
      </c>
      <c r="DG124" t="s">
        <v>3</v>
      </c>
      <c r="DH124" t="s">
        <v>3</v>
      </c>
      <c r="DI124" t="s">
        <v>3</v>
      </c>
      <c r="DJ124" t="s">
        <v>3</v>
      </c>
      <c r="DK124" t="s">
        <v>3</v>
      </c>
      <c r="DL124" t="s">
        <v>3</v>
      </c>
      <c r="DM124" t="s">
        <v>3</v>
      </c>
      <c r="DN124">
        <v>114</v>
      </c>
      <c r="DO124">
        <v>67</v>
      </c>
      <c r="DP124">
        <v>1.0469999999999999</v>
      </c>
      <c r="DQ124">
        <v>1</v>
      </c>
      <c r="DU124">
        <v>1013</v>
      </c>
      <c r="DV124" t="s">
        <v>147</v>
      </c>
      <c r="DW124" t="s">
        <v>147</v>
      </c>
      <c r="DX124">
        <v>1</v>
      </c>
      <c r="DZ124" t="s">
        <v>3</v>
      </c>
      <c r="EA124" t="s">
        <v>3</v>
      </c>
      <c r="EB124" t="s">
        <v>3</v>
      </c>
      <c r="EC124" t="s">
        <v>3</v>
      </c>
      <c r="EE124">
        <v>54008061</v>
      </c>
      <c r="EF124">
        <v>40</v>
      </c>
      <c r="EG124" t="s">
        <v>152</v>
      </c>
      <c r="EH124">
        <v>0</v>
      </c>
      <c r="EI124" t="s">
        <v>3</v>
      </c>
      <c r="EJ124">
        <v>2</v>
      </c>
      <c r="EK124">
        <v>317</v>
      </c>
      <c r="EL124" t="s">
        <v>153</v>
      </c>
      <c r="EM124" t="s">
        <v>154</v>
      </c>
      <c r="EO124" t="s">
        <v>3</v>
      </c>
      <c r="EQ124">
        <v>0</v>
      </c>
      <c r="ER124">
        <v>300.70999999999998</v>
      </c>
      <c r="ES124">
        <v>7.98</v>
      </c>
      <c r="ET124">
        <v>59.26</v>
      </c>
      <c r="EU124">
        <v>13.76</v>
      </c>
      <c r="EV124">
        <v>233.47</v>
      </c>
      <c r="EW124">
        <v>18.5</v>
      </c>
      <c r="EX124">
        <v>0</v>
      </c>
      <c r="EY124">
        <v>0</v>
      </c>
      <c r="FQ124">
        <v>0</v>
      </c>
      <c r="FR124">
        <f t="shared" si="150"/>
        <v>0</v>
      </c>
      <c r="FS124">
        <v>0</v>
      </c>
      <c r="FX124">
        <v>114</v>
      </c>
      <c r="FY124">
        <v>67</v>
      </c>
      <c r="GA124" t="s">
        <v>3</v>
      </c>
      <c r="GD124">
        <v>0</v>
      </c>
      <c r="GF124">
        <v>-1625584126</v>
      </c>
      <c r="GG124">
        <v>2</v>
      </c>
      <c r="GH124">
        <v>1</v>
      </c>
      <c r="GI124">
        <v>2</v>
      </c>
      <c r="GJ124">
        <v>0</v>
      </c>
      <c r="GK124">
        <f>ROUND(R124*(R12)/100,2)</f>
        <v>661.01</v>
      </c>
      <c r="GL124">
        <f t="shared" si="151"/>
        <v>0</v>
      </c>
      <c r="GM124">
        <f t="shared" si="152"/>
        <v>16913.990000000002</v>
      </c>
      <c r="GN124">
        <f t="shared" si="153"/>
        <v>0</v>
      </c>
      <c r="GO124">
        <f t="shared" si="154"/>
        <v>16913.990000000002</v>
      </c>
      <c r="GP124">
        <f t="shared" si="155"/>
        <v>0</v>
      </c>
      <c r="GR124">
        <v>0</v>
      </c>
      <c r="GS124">
        <v>0</v>
      </c>
      <c r="GT124">
        <v>0</v>
      </c>
      <c r="GU124" t="s">
        <v>3</v>
      </c>
      <c r="GV124">
        <f t="shared" si="156"/>
        <v>0</v>
      </c>
      <c r="GW124">
        <v>1</v>
      </c>
      <c r="GX124">
        <f t="shared" si="157"/>
        <v>0</v>
      </c>
      <c r="HA124">
        <v>0</v>
      </c>
      <c r="HB124">
        <v>0</v>
      </c>
      <c r="HC124">
        <f t="shared" si="158"/>
        <v>0</v>
      </c>
      <c r="HE124" t="s">
        <v>3</v>
      </c>
      <c r="HF124" t="s">
        <v>3</v>
      </c>
      <c r="HM124" t="s">
        <v>3</v>
      </c>
      <c r="HN124" t="s">
        <v>3</v>
      </c>
      <c r="HO124" t="s">
        <v>3</v>
      </c>
      <c r="HP124" t="s">
        <v>3</v>
      </c>
      <c r="HQ124" t="s">
        <v>3</v>
      </c>
      <c r="IK124">
        <v>0</v>
      </c>
    </row>
    <row r="125" spans="1:245" x14ac:dyDescent="0.2">
      <c r="A125">
        <v>17</v>
      </c>
      <c r="B125">
        <v>1</v>
      </c>
      <c r="C125">
        <f>ROW(SmtRes!A60)</f>
        <v>60</v>
      </c>
      <c r="D125">
        <f>ROW(EtalonRes!A60)</f>
        <v>60</v>
      </c>
      <c r="E125" t="s">
        <v>211</v>
      </c>
      <c r="F125" t="s">
        <v>161</v>
      </c>
      <c r="G125" t="s">
        <v>162</v>
      </c>
      <c r="H125" t="s">
        <v>147</v>
      </c>
      <c r="I125">
        <v>1</v>
      </c>
      <c r="J125">
        <v>0</v>
      </c>
      <c r="K125">
        <v>1</v>
      </c>
      <c r="O125">
        <f t="shared" si="119"/>
        <v>11142.26</v>
      </c>
      <c r="P125">
        <f t="shared" si="120"/>
        <v>1113.22</v>
      </c>
      <c r="Q125">
        <f t="shared" si="121"/>
        <v>672.3</v>
      </c>
      <c r="R125">
        <f t="shared" si="122"/>
        <v>260.89999999999998</v>
      </c>
      <c r="S125">
        <f t="shared" si="123"/>
        <v>9356.74</v>
      </c>
      <c r="T125">
        <f t="shared" si="124"/>
        <v>0</v>
      </c>
      <c r="U125">
        <f t="shared" si="125"/>
        <v>25.860899999999997</v>
      </c>
      <c r="V125">
        <f t="shared" si="126"/>
        <v>0</v>
      </c>
      <c r="W125">
        <f t="shared" si="127"/>
        <v>0</v>
      </c>
      <c r="X125">
        <f t="shared" si="128"/>
        <v>7391.82</v>
      </c>
      <c r="Y125">
        <f t="shared" si="129"/>
        <v>3836.26</v>
      </c>
      <c r="AA125">
        <v>54436342</v>
      </c>
      <c r="AB125">
        <f t="shared" si="130"/>
        <v>508.02</v>
      </c>
      <c r="AC125">
        <f t="shared" si="131"/>
        <v>135.1</v>
      </c>
      <c r="AD125">
        <f t="shared" si="132"/>
        <v>61.21</v>
      </c>
      <c r="AE125">
        <f t="shared" si="133"/>
        <v>8.69</v>
      </c>
      <c r="AF125">
        <f t="shared" si="134"/>
        <v>311.70999999999998</v>
      </c>
      <c r="AG125">
        <f t="shared" si="135"/>
        <v>0</v>
      </c>
      <c r="AH125">
        <f t="shared" si="136"/>
        <v>24.7</v>
      </c>
      <c r="AI125">
        <f t="shared" si="137"/>
        <v>0</v>
      </c>
      <c r="AJ125">
        <f t="shared" si="138"/>
        <v>0</v>
      </c>
      <c r="AK125">
        <v>508.02</v>
      </c>
      <c r="AL125">
        <v>135.1</v>
      </c>
      <c r="AM125">
        <v>61.21</v>
      </c>
      <c r="AN125">
        <v>8.69</v>
      </c>
      <c r="AO125">
        <v>311.70999999999998</v>
      </c>
      <c r="AP125">
        <v>0</v>
      </c>
      <c r="AQ125">
        <v>24.7</v>
      </c>
      <c r="AR125">
        <v>0</v>
      </c>
      <c r="AS125">
        <v>0</v>
      </c>
      <c r="AT125">
        <v>79</v>
      </c>
      <c r="AU125">
        <v>41</v>
      </c>
      <c r="AV125">
        <v>1.0469999999999999</v>
      </c>
      <c r="AW125">
        <v>1</v>
      </c>
      <c r="AZ125">
        <v>1</v>
      </c>
      <c r="BA125">
        <v>28.67</v>
      </c>
      <c r="BB125">
        <v>10.49</v>
      </c>
      <c r="BC125">
        <v>8.24</v>
      </c>
      <c r="BD125" t="s">
        <v>3</v>
      </c>
      <c r="BE125" t="s">
        <v>3</v>
      </c>
      <c r="BF125" t="s">
        <v>3</v>
      </c>
      <c r="BG125" t="s">
        <v>3</v>
      </c>
      <c r="BH125">
        <v>0</v>
      </c>
      <c r="BI125">
        <v>2</v>
      </c>
      <c r="BJ125" t="s">
        <v>163</v>
      </c>
      <c r="BM125">
        <v>317</v>
      </c>
      <c r="BN125">
        <v>0</v>
      </c>
      <c r="BO125" t="s">
        <v>161</v>
      </c>
      <c r="BP125">
        <v>1</v>
      </c>
      <c r="BQ125">
        <v>40</v>
      </c>
      <c r="BR125">
        <v>0</v>
      </c>
      <c r="BS125">
        <v>28.67</v>
      </c>
      <c r="BT125">
        <v>1</v>
      </c>
      <c r="BU125">
        <v>1</v>
      </c>
      <c r="BV125">
        <v>1</v>
      </c>
      <c r="BW125">
        <v>1</v>
      </c>
      <c r="BX125">
        <v>1</v>
      </c>
      <c r="BY125" t="s">
        <v>3</v>
      </c>
      <c r="BZ125">
        <v>79</v>
      </c>
      <c r="CA125">
        <v>41</v>
      </c>
      <c r="CB125" t="s">
        <v>3</v>
      </c>
      <c r="CE125">
        <v>30</v>
      </c>
      <c r="CF125">
        <v>0</v>
      </c>
      <c r="CG125">
        <v>0</v>
      </c>
      <c r="CM125">
        <v>0</v>
      </c>
      <c r="CN125" t="s">
        <v>3</v>
      </c>
      <c r="CO125">
        <v>0</v>
      </c>
      <c r="CP125">
        <f t="shared" si="139"/>
        <v>11142.26</v>
      </c>
      <c r="CQ125">
        <f t="shared" si="140"/>
        <v>1113.22</v>
      </c>
      <c r="CR125">
        <f t="shared" si="141"/>
        <v>672.3</v>
      </c>
      <c r="CS125">
        <f t="shared" si="142"/>
        <v>260.89999999999998</v>
      </c>
      <c r="CT125">
        <f t="shared" si="143"/>
        <v>9356.74</v>
      </c>
      <c r="CU125">
        <f t="shared" si="144"/>
        <v>0</v>
      </c>
      <c r="CV125">
        <f t="shared" si="145"/>
        <v>25.860899999999997</v>
      </c>
      <c r="CW125">
        <f t="shared" si="146"/>
        <v>0</v>
      </c>
      <c r="CX125">
        <f t="shared" si="147"/>
        <v>0</v>
      </c>
      <c r="CY125">
        <f t="shared" si="148"/>
        <v>7391.8245999999999</v>
      </c>
      <c r="CZ125">
        <f t="shared" si="149"/>
        <v>3836.2633999999998</v>
      </c>
      <c r="DC125" t="s">
        <v>3</v>
      </c>
      <c r="DD125" t="s">
        <v>3</v>
      </c>
      <c r="DE125" t="s">
        <v>3</v>
      </c>
      <c r="DF125" t="s">
        <v>3</v>
      </c>
      <c r="DG125" t="s">
        <v>3</v>
      </c>
      <c r="DH125" t="s">
        <v>3</v>
      </c>
      <c r="DI125" t="s">
        <v>3</v>
      </c>
      <c r="DJ125" t="s">
        <v>3</v>
      </c>
      <c r="DK125" t="s">
        <v>3</v>
      </c>
      <c r="DL125" t="s">
        <v>3</v>
      </c>
      <c r="DM125" t="s">
        <v>3</v>
      </c>
      <c r="DN125">
        <v>114</v>
      </c>
      <c r="DO125">
        <v>67</v>
      </c>
      <c r="DP125">
        <v>1.0469999999999999</v>
      </c>
      <c r="DQ125">
        <v>1</v>
      </c>
      <c r="DU125">
        <v>1013</v>
      </c>
      <c r="DV125" t="s">
        <v>147</v>
      </c>
      <c r="DW125" t="s">
        <v>147</v>
      </c>
      <c r="DX125">
        <v>1</v>
      </c>
      <c r="DZ125" t="s">
        <v>3</v>
      </c>
      <c r="EA125" t="s">
        <v>3</v>
      </c>
      <c r="EB125" t="s">
        <v>3</v>
      </c>
      <c r="EC125" t="s">
        <v>3</v>
      </c>
      <c r="EE125">
        <v>54008061</v>
      </c>
      <c r="EF125">
        <v>40</v>
      </c>
      <c r="EG125" t="s">
        <v>152</v>
      </c>
      <c r="EH125">
        <v>0</v>
      </c>
      <c r="EI125" t="s">
        <v>3</v>
      </c>
      <c r="EJ125">
        <v>2</v>
      </c>
      <c r="EK125">
        <v>317</v>
      </c>
      <c r="EL125" t="s">
        <v>153</v>
      </c>
      <c r="EM125" t="s">
        <v>154</v>
      </c>
      <c r="EO125" t="s">
        <v>3</v>
      </c>
      <c r="EQ125">
        <v>0</v>
      </c>
      <c r="ER125">
        <v>508.02</v>
      </c>
      <c r="ES125">
        <v>135.1</v>
      </c>
      <c r="ET125">
        <v>61.21</v>
      </c>
      <c r="EU125">
        <v>8.69</v>
      </c>
      <c r="EV125">
        <v>311.70999999999998</v>
      </c>
      <c r="EW125">
        <v>24.7</v>
      </c>
      <c r="EX125">
        <v>0</v>
      </c>
      <c r="EY125">
        <v>0</v>
      </c>
      <c r="FQ125">
        <v>0</v>
      </c>
      <c r="FR125">
        <f t="shared" si="150"/>
        <v>0</v>
      </c>
      <c r="FS125">
        <v>0</v>
      </c>
      <c r="FX125">
        <v>114</v>
      </c>
      <c r="FY125">
        <v>67</v>
      </c>
      <c r="GA125" t="s">
        <v>3</v>
      </c>
      <c r="GD125">
        <v>0</v>
      </c>
      <c r="GF125">
        <v>-1044822858</v>
      </c>
      <c r="GG125">
        <v>2</v>
      </c>
      <c r="GH125">
        <v>1</v>
      </c>
      <c r="GI125">
        <v>2</v>
      </c>
      <c r="GJ125">
        <v>0</v>
      </c>
      <c r="GK125">
        <f>ROUND(R125*(R12)/100,2)</f>
        <v>417.44</v>
      </c>
      <c r="GL125">
        <f t="shared" si="151"/>
        <v>0</v>
      </c>
      <c r="GM125">
        <f t="shared" si="152"/>
        <v>22787.78</v>
      </c>
      <c r="GN125">
        <f t="shared" si="153"/>
        <v>0</v>
      </c>
      <c r="GO125">
        <f t="shared" si="154"/>
        <v>22787.78</v>
      </c>
      <c r="GP125">
        <f t="shared" si="155"/>
        <v>0</v>
      </c>
      <c r="GR125">
        <v>0</v>
      </c>
      <c r="GS125">
        <v>0</v>
      </c>
      <c r="GT125">
        <v>0</v>
      </c>
      <c r="GU125" t="s">
        <v>3</v>
      </c>
      <c r="GV125">
        <f t="shared" si="156"/>
        <v>0</v>
      </c>
      <c r="GW125">
        <v>1</v>
      </c>
      <c r="GX125">
        <f t="shared" si="157"/>
        <v>0</v>
      </c>
      <c r="HA125">
        <v>0</v>
      </c>
      <c r="HB125">
        <v>0</v>
      </c>
      <c r="HC125">
        <f t="shared" si="158"/>
        <v>0</v>
      </c>
      <c r="HE125" t="s">
        <v>3</v>
      </c>
      <c r="HF125" t="s">
        <v>3</v>
      </c>
      <c r="HM125" t="s">
        <v>3</v>
      </c>
      <c r="HN125" t="s">
        <v>3</v>
      </c>
      <c r="HO125" t="s">
        <v>3</v>
      </c>
      <c r="HP125" t="s">
        <v>3</v>
      </c>
      <c r="HQ125" t="s">
        <v>3</v>
      </c>
      <c r="IK125">
        <v>0</v>
      </c>
    </row>
    <row r="126" spans="1:245" x14ac:dyDescent="0.2">
      <c r="A126">
        <v>17</v>
      </c>
      <c r="B126">
        <v>1</v>
      </c>
      <c r="C126">
        <f>ROW(SmtRes!A61)</f>
        <v>61</v>
      </c>
      <c r="D126">
        <f>ROW(EtalonRes!A61)</f>
        <v>61</v>
      </c>
      <c r="E126" t="s">
        <v>212</v>
      </c>
      <c r="F126" t="s">
        <v>165</v>
      </c>
      <c r="G126" t="s">
        <v>166</v>
      </c>
      <c r="H126" t="s">
        <v>167</v>
      </c>
      <c r="I126">
        <v>2</v>
      </c>
      <c r="J126">
        <v>0</v>
      </c>
      <c r="K126">
        <v>2</v>
      </c>
      <c r="O126">
        <f t="shared" si="119"/>
        <v>12068.77</v>
      </c>
      <c r="P126">
        <f t="shared" si="120"/>
        <v>311.47000000000003</v>
      </c>
      <c r="Q126">
        <f t="shared" si="121"/>
        <v>1604.68</v>
      </c>
      <c r="R126">
        <f t="shared" si="122"/>
        <v>861.53</v>
      </c>
      <c r="S126">
        <f t="shared" si="123"/>
        <v>10152.620000000001</v>
      </c>
      <c r="T126">
        <f t="shared" si="124"/>
        <v>0</v>
      </c>
      <c r="U126">
        <f t="shared" si="125"/>
        <v>28.0596</v>
      </c>
      <c r="V126">
        <f t="shared" si="126"/>
        <v>0</v>
      </c>
      <c r="W126">
        <f t="shared" si="127"/>
        <v>0</v>
      </c>
      <c r="X126">
        <f t="shared" si="128"/>
        <v>8020.57</v>
      </c>
      <c r="Y126">
        <f t="shared" si="129"/>
        <v>4162.57</v>
      </c>
      <c r="AA126">
        <v>54436342</v>
      </c>
      <c r="AB126">
        <f t="shared" si="130"/>
        <v>249.81</v>
      </c>
      <c r="AC126">
        <f t="shared" si="131"/>
        <v>18.899999999999999</v>
      </c>
      <c r="AD126">
        <f t="shared" si="132"/>
        <v>61.8</v>
      </c>
      <c r="AE126">
        <f t="shared" si="133"/>
        <v>14.35</v>
      </c>
      <c r="AF126">
        <f t="shared" si="134"/>
        <v>169.11</v>
      </c>
      <c r="AG126">
        <f t="shared" si="135"/>
        <v>0</v>
      </c>
      <c r="AH126">
        <f t="shared" si="136"/>
        <v>13.4</v>
      </c>
      <c r="AI126">
        <f t="shared" si="137"/>
        <v>0</v>
      </c>
      <c r="AJ126">
        <f t="shared" si="138"/>
        <v>0</v>
      </c>
      <c r="AK126">
        <v>249.81</v>
      </c>
      <c r="AL126">
        <v>18.899999999999999</v>
      </c>
      <c r="AM126">
        <v>61.8</v>
      </c>
      <c r="AN126">
        <v>14.35</v>
      </c>
      <c r="AO126">
        <v>169.11</v>
      </c>
      <c r="AP126">
        <v>0</v>
      </c>
      <c r="AQ126">
        <v>13.4</v>
      </c>
      <c r="AR126">
        <v>0</v>
      </c>
      <c r="AS126">
        <v>0</v>
      </c>
      <c r="AT126">
        <v>79</v>
      </c>
      <c r="AU126">
        <v>41</v>
      </c>
      <c r="AV126">
        <v>1.0469999999999999</v>
      </c>
      <c r="AW126">
        <v>1</v>
      </c>
      <c r="AZ126">
        <v>1</v>
      </c>
      <c r="BA126">
        <v>28.67</v>
      </c>
      <c r="BB126">
        <v>12.4</v>
      </c>
      <c r="BC126">
        <v>8.24</v>
      </c>
      <c r="BD126" t="s">
        <v>3</v>
      </c>
      <c r="BE126" t="s">
        <v>3</v>
      </c>
      <c r="BF126" t="s">
        <v>3</v>
      </c>
      <c r="BG126" t="s">
        <v>3</v>
      </c>
      <c r="BH126">
        <v>0</v>
      </c>
      <c r="BI126">
        <v>2</v>
      </c>
      <c r="BJ126" t="s">
        <v>168</v>
      </c>
      <c r="BM126">
        <v>317</v>
      </c>
      <c r="BN126">
        <v>0</v>
      </c>
      <c r="BO126" t="s">
        <v>165</v>
      </c>
      <c r="BP126">
        <v>1</v>
      </c>
      <c r="BQ126">
        <v>40</v>
      </c>
      <c r="BR126">
        <v>0</v>
      </c>
      <c r="BS126">
        <v>28.67</v>
      </c>
      <c r="BT126">
        <v>1</v>
      </c>
      <c r="BU126">
        <v>1</v>
      </c>
      <c r="BV126">
        <v>1</v>
      </c>
      <c r="BW126">
        <v>1</v>
      </c>
      <c r="BX126">
        <v>1</v>
      </c>
      <c r="BY126" t="s">
        <v>3</v>
      </c>
      <c r="BZ126">
        <v>79</v>
      </c>
      <c r="CA126">
        <v>41</v>
      </c>
      <c r="CB126" t="s">
        <v>3</v>
      </c>
      <c r="CE126">
        <v>30</v>
      </c>
      <c r="CF126">
        <v>0</v>
      </c>
      <c r="CG126">
        <v>0</v>
      </c>
      <c r="CM126">
        <v>0</v>
      </c>
      <c r="CN126" t="s">
        <v>3</v>
      </c>
      <c r="CO126">
        <v>0</v>
      </c>
      <c r="CP126">
        <f t="shared" si="139"/>
        <v>12068.77</v>
      </c>
      <c r="CQ126">
        <f t="shared" si="140"/>
        <v>155.74</v>
      </c>
      <c r="CR126">
        <f t="shared" si="141"/>
        <v>802.28</v>
      </c>
      <c r="CS126">
        <f t="shared" si="142"/>
        <v>430.62</v>
      </c>
      <c r="CT126">
        <f t="shared" si="143"/>
        <v>5076.3100000000004</v>
      </c>
      <c r="CU126">
        <f t="shared" si="144"/>
        <v>0</v>
      </c>
      <c r="CV126">
        <f t="shared" si="145"/>
        <v>14.0298</v>
      </c>
      <c r="CW126">
        <f t="shared" si="146"/>
        <v>0</v>
      </c>
      <c r="CX126">
        <f t="shared" si="147"/>
        <v>0</v>
      </c>
      <c r="CY126">
        <f t="shared" si="148"/>
        <v>8020.5698000000011</v>
      </c>
      <c r="CZ126">
        <f t="shared" si="149"/>
        <v>4162.5742</v>
      </c>
      <c r="DC126" t="s">
        <v>3</v>
      </c>
      <c r="DD126" t="s">
        <v>3</v>
      </c>
      <c r="DE126" t="s">
        <v>3</v>
      </c>
      <c r="DF126" t="s">
        <v>3</v>
      </c>
      <c r="DG126" t="s">
        <v>3</v>
      </c>
      <c r="DH126" t="s">
        <v>3</v>
      </c>
      <c r="DI126" t="s">
        <v>3</v>
      </c>
      <c r="DJ126" t="s">
        <v>3</v>
      </c>
      <c r="DK126" t="s">
        <v>3</v>
      </c>
      <c r="DL126" t="s">
        <v>3</v>
      </c>
      <c r="DM126" t="s">
        <v>3</v>
      </c>
      <c r="DN126">
        <v>114</v>
      </c>
      <c r="DO126">
        <v>67</v>
      </c>
      <c r="DP126">
        <v>1.0469999999999999</v>
      </c>
      <c r="DQ126">
        <v>1</v>
      </c>
      <c r="DU126">
        <v>1013</v>
      </c>
      <c r="DV126" t="s">
        <v>167</v>
      </c>
      <c r="DW126" t="s">
        <v>167</v>
      </c>
      <c r="DX126">
        <v>1</v>
      </c>
      <c r="DZ126" t="s">
        <v>3</v>
      </c>
      <c r="EA126" t="s">
        <v>3</v>
      </c>
      <c r="EB126" t="s">
        <v>3</v>
      </c>
      <c r="EC126" t="s">
        <v>3</v>
      </c>
      <c r="EE126">
        <v>54008061</v>
      </c>
      <c r="EF126">
        <v>40</v>
      </c>
      <c r="EG126" t="s">
        <v>152</v>
      </c>
      <c r="EH126">
        <v>0</v>
      </c>
      <c r="EI126" t="s">
        <v>3</v>
      </c>
      <c r="EJ126">
        <v>2</v>
      </c>
      <c r="EK126">
        <v>317</v>
      </c>
      <c r="EL126" t="s">
        <v>153</v>
      </c>
      <c r="EM126" t="s">
        <v>154</v>
      </c>
      <c r="EO126" t="s">
        <v>3</v>
      </c>
      <c r="EQ126">
        <v>0</v>
      </c>
      <c r="ER126">
        <v>249.81</v>
      </c>
      <c r="ES126">
        <v>18.899999999999999</v>
      </c>
      <c r="ET126">
        <v>61.8</v>
      </c>
      <c r="EU126">
        <v>14.35</v>
      </c>
      <c r="EV126">
        <v>169.11</v>
      </c>
      <c r="EW126">
        <v>13.4</v>
      </c>
      <c r="EX126">
        <v>0</v>
      </c>
      <c r="EY126">
        <v>0</v>
      </c>
      <c r="FQ126">
        <v>0</v>
      </c>
      <c r="FR126">
        <f t="shared" si="150"/>
        <v>0</v>
      </c>
      <c r="FS126">
        <v>0</v>
      </c>
      <c r="FX126">
        <v>114</v>
      </c>
      <c r="FY126">
        <v>67</v>
      </c>
      <c r="GA126" t="s">
        <v>3</v>
      </c>
      <c r="GD126">
        <v>0</v>
      </c>
      <c r="GF126">
        <v>-1790178856</v>
      </c>
      <c r="GG126">
        <v>2</v>
      </c>
      <c r="GH126">
        <v>1</v>
      </c>
      <c r="GI126">
        <v>2</v>
      </c>
      <c r="GJ126">
        <v>0</v>
      </c>
      <c r="GK126">
        <f>ROUND(R126*(R12)/100,2)</f>
        <v>1378.45</v>
      </c>
      <c r="GL126">
        <f t="shared" si="151"/>
        <v>0</v>
      </c>
      <c r="GM126">
        <f t="shared" si="152"/>
        <v>25630.36</v>
      </c>
      <c r="GN126">
        <f t="shared" si="153"/>
        <v>0</v>
      </c>
      <c r="GO126">
        <f t="shared" si="154"/>
        <v>25630.36</v>
      </c>
      <c r="GP126">
        <f t="shared" si="155"/>
        <v>0</v>
      </c>
      <c r="GR126">
        <v>0</v>
      </c>
      <c r="GS126">
        <v>0</v>
      </c>
      <c r="GT126">
        <v>0</v>
      </c>
      <c r="GU126" t="s">
        <v>3</v>
      </c>
      <c r="GV126">
        <f t="shared" si="156"/>
        <v>0</v>
      </c>
      <c r="GW126">
        <v>1</v>
      </c>
      <c r="GX126">
        <f t="shared" si="157"/>
        <v>0</v>
      </c>
      <c r="HA126">
        <v>0</v>
      </c>
      <c r="HB126">
        <v>0</v>
      </c>
      <c r="HC126">
        <f t="shared" si="158"/>
        <v>0</v>
      </c>
      <c r="HE126" t="s">
        <v>3</v>
      </c>
      <c r="HF126" t="s">
        <v>3</v>
      </c>
      <c r="HM126" t="s">
        <v>3</v>
      </c>
      <c r="HN126" t="s">
        <v>3</v>
      </c>
      <c r="HO126" t="s">
        <v>3</v>
      </c>
      <c r="HP126" t="s">
        <v>3</v>
      </c>
      <c r="HQ126" t="s">
        <v>3</v>
      </c>
      <c r="IK126">
        <v>0</v>
      </c>
    </row>
    <row r="127" spans="1:245" x14ac:dyDescent="0.2">
      <c r="A127">
        <v>17</v>
      </c>
      <c r="B127">
        <v>1</v>
      </c>
      <c r="C127">
        <f>ROW(SmtRes!A62)</f>
        <v>62</v>
      </c>
      <c r="D127">
        <f>ROW(EtalonRes!A62)</f>
        <v>62</v>
      </c>
      <c r="E127" t="s">
        <v>213</v>
      </c>
      <c r="F127" t="s">
        <v>214</v>
      </c>
      <c r="G127" t="s">
        <v>215</v>
      </c>
      <c r="H127" t="s">
        <v>216</v>
      </c>
      <c r="I127">
        <v>0.21124000000000001</v>
      </c>
      <c r="J127">
        <v>0</v>
      </c>
      <c r="K127">
        <v>0.21124000000000001</v>
      </c>
      <c r="O127">
        <f t="shared" si="119"/>
        <v>17972.3</v>
      </c>
      <c r="P127">
        <f t="shared" si="120"/>
        <v>8321.91</v>
      </c>
      <c r="Q127">
        <f t="shared" si="121"/>
        <v>2539.94</v>
      </c>
      <c r="R127">
        <f t="shared" si="122"/>
        <v>668.01</v>
      </c>
      <c r="S127">
        <f t="shared" si="123"/>
        <v>7110.45</v>
      </c>
      <c r="T127">
        <f t="shared" si="124"/>
        <v>0</v>
      </c>
      <c r="U127">
        <f t="shared" si="125"/>
        <v>20.114526288</v>
      </c>
      <c r="V127">
        <f t="shared" si="126"/>
        <v>0</v>
      </c>
      <c r="W127">
        <f t="shared" si="127"/>
        <v>0</v>
      </c>
      <c r="X127">
        <f t="shared" si="128"/>
        <v>5617.26</v>
      </c>
      <c r="Y127">
        <f t="shared" si="129"/>
        <v>2915.28</v>
      </c>
      <c r="AA127">
        <v>54436342</v>
      </c>
      <c r="AB127">
        <f t="shared" si="130"/>
        <v>7053.08</v>
      </c>
      <c r="AC127">
        <f t="shared" si="131"/>
        <v>4781</v>
      </c>
      <c r="AD127">
        <f t="shared" si="132"/>
        <v>1191.97</v>
      </c>
      <c r="AE127">
        <f t="shared" si="133"/>
        <v>101.46</v>
      </c>
      <c r="AF127">
        <f t="shared" si="134"/>
        <v>1080.1099999999999</v>
      </c>
      <c r="AG127">
        <f t="shared" si="135"/>
        <v>0</v>
      </c>
      <c r="AH127">
        <f t="shared" si="136"/>
        <v>87.6</v>
      </c>
      <c r="AI127">
        <f t="shared" si="137"/>
        <v>0</v>
      </c>
      <c r="AJ127">
        <f t="shared" si="138"/>
        <v>0</v>
      </c>
      <c r="AK127">
        <v>7053.08</v>
      </c>
      <c r="AL127">
        <v>4781</v>
      </c>
      <c r="AM127">
        <v>1191.97</v>
      </c>
      <c r="AN127">
        <v>101.46</v>
      </c>
      <c r="AO127">
        <v>1080.1099999999999</v>
      </c>
      <c r="AP127">
        <v>0</v>
      </c>
      <c r="AQ127">
        <v>87.6</v>
      </c>
      <c r="AR127">
        <v>0</v>
      </c>
      <c r="AS127">
        <v>0</v>
      </c>
      <c r="AT127">
        <v>79</v>
      </c>
      <c r="AU127">
        <v>41</v>
      </c>
      <c r="AV127">
        <v>1.087</v>
      </c>
      <c r="AW127">
        <v>1</v>
      </c>
      <c r="AZ127">
        <v>1</v>
      </c>
      <c r="BA127">
        <v>28.67</v>
      </c>
      <c r="BB127">
        <v>9.2799999999999994</v>
      </c>
      <c r="BC127">
        <v>8.24</v>
      </c>
      <c r="BD127" t="s">
        <v>3</v>
      </c>
      <c r="BE127" t="s">
        <v>3</v>
      </c>
      <c r="BF127" t="s">
        <v>3</v>
      </c>
      <c r="BG127" t="s">
        <v>3</v>
      </c>
      <c r="BH127">
        <v>0</v>
      </c>
      <c r="BI127">
        <v>2</v>
      </c>
      <c r="BJ127" t="s">
        <v>217</v>
      </c>
      <c r="BM127">
        <v>319</v>
      </c>
      <c r="BN127">
        <v>0</v>
      </c>
      <c r="BO127" t="s">
        <v>214</v>
      </c>
      <c r="BP127">
        <v>1</v>
      </c>
      <c r="BQ127">
        <v>40</v>
      </c>
      <c r="BR127">
        <v>0</v>
      </c>
      <c r="BS127">
        <v>28.67</v>
      </c>
      <c r="BT127">
        <v>1</v>
      </c>
      <c r="BU127">
        <v>1</v>
      </c>
      <c r="BV127">
        <v>1</v>
      </c>
      <c r="BW127">
        <v>1</v>
      </c>
      <c r="BX127">
        <v>1</v>
      </c>
      <c r="BY127" t="s">
        <v>3</v>
      </c>
      <c r="BZ127">
        <v>79</v>
      </c>
      <c r="CA127">
        <v>41</v>
      </c>
      <c r="CB127" t="s">
        <v>3</v>
      </c>
      <c r="CE127">
        <v>30</v>
      </c>
      <c r="CF127">
        <v>0</v>
      </c>
      <c r="CG127">
        <v>0</v>
      </c>
      <c r="CM127">
        <v>0</v>
      </c>
      <c r="CN127" t="s">
        <v>3</v>
      </c>
      <c r="CO127">
        <v>0</v>
      </c>
      <c r="CP127">
        <f t="shared" si="139"/>
        <v>17972.3</v>
      </c>
      <c r="CQ127">
        <f t="shared" si="140"/>
        <v>39395.440000000002</v>
      </c>
      <c r="CR127">
        <f t="shared" si="141"/>
        <v>12023.82</v>
      </c>
      <c r="CS127">
        <f t="shared" si="142"/>
        <v>3162.01</v>
      </c>
      <c r="CT127">
        <f t="shared" si="143"/>
        <v>33660.870000000003</v>
      </c>
      <c r="CU127">
        <f t="shared" si="144"/>
        <v>0</v>
      </c>
      <c r="CV127">
        <f t="shared" si="145"/>
        <v>95.221199999999996</v>
      </c>
      <c r="CW127">
        <f t="shared" si="146"/>
        <v>0</v>
      </c>
      <c r="CX127">
        <f t="shared" si="147"/>
        <v>0</v>
      </c>
      <c r="CY127">
        <f t="shared" si="148"/>
        <v>5617.2555000000002</v>
      </c>
      <c r="CZ127">
        <f t="shared" si="149"/>
        <v>2915.2844999999998</v>
      </c>
      <c r="DC127" t="s">
        <v>3</v>
      </c>
      <c r="DD127" t="s">
        <v>3</v>
      </c>
      <c r="DE127" t="s">
        <v>3</v>
      </c>
      <c r="DF127" t="s">
        <v>3</v>
      </c>
      <c r="DG127" t="s">
        <v>3</v>
      </c>
      <c r="DH127" t="s">
        <v>3</v>
      </c>
      <c r="DI127" t="s">
        <v>3</v>
      </c>
      <c r="DJ127" t="s">
        <v>3</v>
      </c>
      <c r="DK127" t="s">
        <v>3</v>
      </c>
      <c r="DL127" t="s">
        <v>3</v>
      </c>
      <c r="DM127" t="s">
        <v>3</v>
      </c>
      <c r="DN127">
        <v>114</v>
      </c>
      <c r="DO127">
        <v>67</v>
      </c>
      <c r="DP127">
        <v>1.087</v>
      </c>
      <c r="DQ127">
        <v>1</v>
      </c>
      <c r="DU127">
        <v>1013</v>
      </c>
      <c r="DV127" t="s">
        <v>216</v>
      </c>
      <c r="DW127" t="s">
        <v>216</v>
      </c>
      <c r="DX127">
        <v>1</v>
      </c>
      <c r="DZ127" t="s">
        <v>3</v>
      </c>
      <c r="EA127" t="s">
        <v>3</v>
      </c>
      <c r="EB127" t="s">
        <v>3</v>
      </c>
      <c r="EC127" t="s">
        <v>3</v>
      </c>
      <c r="EE127">
        <v>54008063</v>
      </c>
      <c r="EF127">
        <v>40</v>
      </c>
      <c r="EG127" t="s">
        <v>152</v>
      </c>
      <c r="EH127">
        <v>0</v>
      </c>
      <c r="EI127" t="s">
        <v>3</v>
      </c>
      <c r="EJ127">
        <v>2</v>
      </c>
      <c r="EK127">
        <v>319</v>
      </c>
      <c r="EL127" t="s">
        <v>218</v>
      </c>
      <c r="EM127" t="s">
        <v>219</v>
      </c>
      <c r="EO127" t="s">
        <v>3</v>
      </c>
      <c r="EQ127">
        <v>0</v>
      </c>
      <c r="ER127">
        <v>7053.08</v>
      </c>
      <c r="ES127">
        <v>4781</v>
      </c>
      <c r="ET127">
        <v>1191.97</v>
      </c>
      <c r="EU127">
        <v>101.46</v>
      </c>
      <c r="EV127">
        <v>1080.1099999999999</v>
      </c>
      <c r="EW127">
        <v>87.6</v>
      </c>
      <c r="EX127">
        <v>0</v>
      </c>
      <c r="EY127">
        <v>0</v>
      </c>
      <c r="FQ127">
        <v>0</v>
      </c>
      <c r="FR127">
        <f t="shared" si="150"/>
        <v>0</v>
      </c>
      <c r="FS127">
        <v>0</v>
      </c>
      <c r="FX127">
        <v>114</v>
      </c>
      <c r="FY127">
        <v>67</v>
      </c>
      <c r="GA127" t="s">
        <v>3</v>
      </c>
      <c r="GD127">
        <v>0</v>
      </c>
      <c r="GF127">
        <v>-492700056</v>
      </c>
      <c r="GG127">
        <v>2</v>
      </c>
      <c r="GH127">
        <v>1</v>
      </c>
      <c r="GI127">
        <v>2</v>
      </c>
      <c r="GJ127">
        <v>0</v>
      </c>
      <c r="GK127">
        <f>ROUND(R127*(R12)/100,2)</f>
        <v>1068.82</v>
      </c>
      <c r="GL127">
        <f t="shared" si="151"/>
        <v>0</v>
      </c>
      <c r="GM127">
        <f t="shared" si="152"/>
        <v>27573.66</v>
      </c>
      <c r="GN127">
        <f t="shared" si="153"/>
        <v>0</v>
      </c>
      <c r="GO127">
        <f t="shared" si="154"/>
        <v>27573.66</v>
      </c>
      <c r="GP127">
        <f t="shared" si="155"/>
        <v>0</v>
      </c>
      <c r="GR127">
        <v>0</v>
      </c>
      <c r="GS127">
        <v>0</v>
      </c>
      <c r="GT127">
        <v>0</v>
      </c>
      <c r="GU127" t="s">
        <v>3</v>
      </c>
      <c r="GV127">
        <f t="shared" si="156"/>
        <v>0</v>
      </c>
      <c r="GW127">
        <v>1</v>
      </c>
      <c r="GX127">
        <f t="shared" si="157"/>
        <v>0</v>
      </c>
      <c r="HA127">
        <v>0</v>
      </c>
      <c r="HB127">
        <v>0</v>
      </c>
      <c r="HC127">
        <f t="shared" si="158"/>
        <v>0</v>
      </c>
      <c r="HE127" t="s">
        <v>3</v>
      </c>
      <c r="HF127" t="s">
        <v>3</v>
      </c>
      <c r="HM127" t="s">
        <v>3</v>
      </c>
      <c r="HN127" t="s">
        <v>3</v>
      </c>
      <c r="HO127" t="s">
        <v>3</v>
      </c>
      <c r="HP127" t="s">
        <v>3</v>
      </c>
      <c r="HQ127" t="s">
        <v>3</v>
      </c>
      <c r="IK127">
        <v>0</v>
      </c>
    </row>
    <row r="128" spans="1:245" x14ac:dyDescent="0.2">
      <c r="A128">
        <v>17</v>
      </c>
      <c r="B128">
        <v>1</v>
      </c>
      <c r="C128">
        <f>ROW(SmtRes!A63)</f>
        <v>63</v>
      </c>
      <c r="D128">
        <f>ROW(EtalonRes!A63)</f>
        <v>63</v>
      </c>
      <c r="E128" t="s">
        <v>220</v>
      </c>
      <c r="F128" t="s">
        <v>170</v>
      </c>
      <c r="G128" t="s">
        <v>171</v>
      </c>
      <c r="H128" t="s">
        <v>172</v>
      </c>
      <c r="I128">
        <f>ROUND(20/100,9)</f>
        <v>0.2</v>
      </c>
      <c r="J128">
        <v>0</v>
      </c>
      <c r="K128">
        <f>ROUND(20/100,9)</f>
        <v>0.2</v>
      </c>
      <c r="O128">
        <f t="shared" si="119"/>
        <v>2342.64</v>
      </c>
      <c r="P128">
        <f t="shared" si="120"/>
        <v>48.53</v>
      </c>
      <c r="Q128">
        <f t="shared" si="121"/>
        <v>1079.6500000000001</v>
      </c>
      <c r="R128">
        <f t="shared" si="122"/>
        <v>459.29</v>
      </c>
      <c r="S128">
        <f t="shared" si="123"/>
        <v>1214.46</v>
      </c>
      <c r="T128">
        <f t="shared" si="124"/>
        <v>0</v>
      </c>
      <c r="U128">
        <f t="shared" si="125"/>
        <v>3.43574</v>
      </c>
      <c r="V128">
        <f t="shared" si="126"/>
        <v>0</v>
      </c>
      <c r="W128">
        <f t="shared" si="127"/>
        <v>0</v>
      </c>
      <c r="X128">
        <f t="shared" si="128"/>
        <v>959.42</v>
      </c>
      <c r="Y128">
        <f t="shared" si="129"/>
        <v>497.93</v>
      </c>
      <c r="AA128">
        <v>54436342</v>
      </c>
      <c r="AB128">
        <f t="shared" si="130"/>
        <v>689.47</v>
      </c>
      <c r="AC128">
        <f t="shared" si="131"/>
        <v>27.23</v>
      </c>
      <c r="AD128">
        <f t="shared" si="132"/>
        <v>463.73</v>
      </c>
      <c r="AE128">
        <f t="shared" si="133"/>
        <v>75.08</v>
      </c>
      <c r="AF128">
        <f t="shared" si="134"/>
        <v>198.51</v>
      </c>
      <c r="AG128">
        <f t="shared" si="135"/>
        <v>0</v>
      </c>
      <c r="AH128">
        <f t="shared" si="136"/>
        <v>16.100000000000001</v>
      </c>
      <c r="AI128">
        <f t="shared" si="137"/>
        <v>0</v>
      </c>
      <c r="AJ128">
        <f t="shared" si="138"/>
        <v>0</v>
      </c>
      <c r="AK128">
        <v>689.47</v>
      </c>
      <c r="AL128">
        <v>27.23</v>
      </c>
      <c r="AM128">
        <v>463.73</v>
      </c>
      <c r="AN128">
        <v>75.08</v>
      </c>
      <c r="AO128">
        <v>198.51</v>
      </c>
      <c r="AP128">
        <v>0</v>
      </c>
      <c r="AQ128">
        <v>16.100000000000001</v>
      </c>
      <c r="AR128">
        <v>0</v>
      </c>
      <c r="AS128">
        <v>0</v>
      </c>
      <c r="AT128">
        <v>79</v>
      </c>
      <c r="AU128">
        <v>41</v>
      </c>
      <c r="AV128">
        <v>1.0669999999999999</v>
      </c>
      <c r="AW128">
        <v>1.081</v>
      </c>
      <c r="AZ128">
        <v>1</v>
      </c>
      <c r="BA128">
        <v>28.67</v>
      </c>
      <c r="BB128">
        <v>10.91</v>
      </c>
      <c r="BC128">
        <v>8.24</v>
      </c>
      <c r="BD128" t="s">
        <v>3</v>
      </c>
      <c r="BE128" t="s">
        <v>3</v>
      </c>
      <c r="BF128" t="s">
        <v>3</v>
      </c>
      <c r="BG128" t="s">
        <v>3</v>
      </c>
      <c r="BH128">
        <v>0</v>
      </c>
      <c r="BI128">
        <v>2</v>
      </c>
      <c r="BJ128" t="s">
        <v>173</v>
      </c>
      <c r="BM128">
        <v>318</v>
      </c>
      <c r="BN128">
        <v>0</v>
      </c>
      <c r="BO128" t="s">
        <v>170</v>
      </c>
      <c r="BP128">
        <v>1</v>
      </c>
      <c r="BQ128">
        <v>40</v>
      </c>
      <c r="BR128">
        <v>0</v>
      </c>
      <c r="BS128">
        <v>28.67</v>
      </c>
      <c r="BT128">
        <v>1</v>
      </c>
      <c r="BU128">
        <v>1</v>
      </c>
      <c r="BV128">
        <v>1</v>
      </c>
      <c r="BW128">
        <v>1</v>
      </c>
      <c r="BX128">
        <v>1</v>
      </c>
      <c r="BY128" t="s">
        <v>3</v>
      </c>
      <c r="BZ128">
        <v>79</v>
      </c>
      <c r="CA128">
        <v>41</v>
      </c>
      <c r="CB128" t="s">
        <v>3</v>
      </c>
      <c r="CE128">
        <v>30</v>
      </c>
      <c r="CF128">
        <v>0</v>
      </c>
      <c r="CG128">
        <v>0</v>
      </c>
      <c r="CM128">
        <v>0</v>
      </c>
      <c r="CN128" t="s">
        <v>3</v>
      </c>
      <c r="CO128">
        <v>0</v>
      </c>
      <c r="CP128">
        <f t="shared" si="139"/>
        <v>2342.6400000000003</v>
      </c>
      <c r="CQ128">
        <f t="shared" si="140"/>
        <v>242.59</v>
      </c>
      <c r="CR128">
        <f t="shared" si="141"/>
        <v>5398.27</v>
      </c>
      <c r="CS128">
        <f t="shared" si="142"/>
        <v>2296.75</v>
      </c>
      <c r="CT128">
        <f t="shared" si="143"/>
        <v>6072.59</v>
      </c>
      <c r="CU128">
        <f t="shared" si="144"/>
        <v>0</v>
      </c>
      <c r="CV128">
        <f t="shared" si="145"/>
        <v>17.178699999999999</v>
      </c>
      <c r="CW128">
        <f t="shared" si="146"/>
        <v>0</v>
      </c>
      <c r="CX128">
        <f t="shared" si="147"/>
        <v>0</v>
      </c>
      <c r="CY128">
        <f t="shared" si="148"/>
        <v>959.42340000000002</v>
      </c>
      <c r="CZ128">
        <f t="shared" si="149"/>
        <v>497.92859999999996</v>
      </c>
      <c r="DC128" t="s">
        <v>3</v>
      </c>
      <c r="DD128" t="s">
        <v>3</v>
      </c>
      <c r="DE128" t="s">
        <v>3</v>
      </c>
      <c r="DF128" t="s">
        <v>3</v>
      </c>
      <c r="DG128" t="s">
        <v>3</v>
      </c>
      <c r="DH128" t="s">
        <v>3</v>
      </c>
      <c r="DI128" t="s">
        <v>3</v>
      </c>
      <c r="DJ128" t="s">
        <v>3</v>
      </c>
      <c r="DK128" t="s">
        <v>3</v>
      </c>
      <c r="DL128" t="s">
        <v>3</v>
      </c>
      <c r="DM128" t="s">
        <v>3</v>
      </c>
      <c r="DN128">
        <v>114</v>
      </c>
      <c r="DO128">
        <v>67</v>
      </c>
      <c r="DP128">
        <v>1.0669999999999999</v>
      </c>
      <c r="DQ128">
        <v>1.081</v>
      </c>
      <c r="DU128">
        <v>1013</v>
      </c>
      <c r="DV128" t="s">
        <v>172</v>
      </c>
      <c r="DW128" t="s">
        <v>172</v>
      </c>
      <c r="DX128">
        <v>1</v>
      </c>
      <c r="DZ128" t="s">
        <v>3</v>
      </c>
      <c r="EA128" t="s">
        <v>3</v>
      </c>
      <c r="EB128" t="s">
        <v>3</v>
      </c>
      <c r="EC128" t="s">
        <v>3</v>
      </c>
      <c r="EE128">
        <v>54008062</v>
      </c>
      <c r="EF128">
        <v>40</v>
      </c>
      <c r="EG128" t="s">
        <v>152</v>
      </c>
      <c r="EH128">
        <v>0</v>
      </c>
      <c r="EI128" t="s">
        <v>3</v>
      </c>
      <c r="EJ128">
        <v>2</v>
      </c>
      <c r="EK128">
        <v>318</v>
      </c>
      <c r="EL128" t="s">
        <v>174</v>
      </c>
      <c r="EM128" t="s">
        <v>175</v>
      </c>
      <c r="EO128" t="s">
        <v>3</v>
      </c>
      <c r="EQ128">
        <v>0</v>
      </c>
      <c r="ER128">
        <v>689.47</v>
      </c>
      <c r="ES128">
        <v>27.23</v>
      </c>
      <c r="ET128">
        <v>463.73</v>
      </c>
      <c r="EU128">
        <v>75.08</v>
      </c>
      <c r="EV128">
        <v>198.51</v>
      </c>
      <c r="EW128">
        <v>16.100000000000001</v>
      </c>
      <c r="EX128">
        <v>0</v>
      </c>
      <c r="EY128">
        <v>0</v>
      </c>
      <c r="FQ128">
        <v>0</v>
      </c>
      <c r="FR128">
        <f t="shared" si="150"/>
        <v>0</v>
      </c>
      <c r="FS128">
        <v>0</v>
      </c>
      <c r="FX128">
        <v>114</v>
      </c>
      <c r="FY128">
        <v>67</v>
      </c>
      <c r="GA128" t="s">
        <v>3</v>
      </c>
      <c r="GD128">
        <v>0</v>
      </c>
      <c r="GF128">
        <v>-455901266</v>
      </c>
      <c r="GG128">
        <v>2</v>
      </c>
      <c r="GH128">
        <v>1</v>
      </c>
      <c r="GI128">
        <v>2</v>
      </c>
      <c r="GJ128">
        <v>0</v>
      </c>
      <c r="GK128">
        <f>ROUND(R128*(R12)/100,2)</f>
        <v>734.86</v>
      </c>
      <c r="GL128">
        <f t="shared" si="151"/>
        <v>0</v>
      </c>
      <c r="GM128">
        <f t="shared" si="152"/>
        <v>4534.8500000000004</v>
      </c>
      <c r="GN128">
        <f t="shared" si="153"/>
        <v>0</v>
      </c>
      <c r="GO128">
        <f t="shared" si="154"/>
        <v>4534.8500000000004</v>
      </c>
      <c r="GP128">
        <f t="shared" si="155"/>
        <v>0</v>
      </c>
      <c r="GR128">
        <v>0</v>
      </c>
      <c r="GS128">
        <v>0</v>
      </c>
      <c r="GT128">
        <v>0</v>
      </c>
      <c r="GU128" t="s">
        <v>3</v>
      </c>
      <c r="GV128">
        <f t="shared" si="156"/>
        <v>0</v>
      </c>
      <c r="GW128">
        <v>1</v>
      </c>
      <c r="GX128">
        <f t="shared" si="157"/>
        <v>0</v>
      </c>
      <c r="HA128">
        <v>0</v>
      </c>
      <c r="HB128">
        <v>0</v>
      </c>
      <c r="HC128">
        <f t="shared" si="158"/>
        <v>0</v>
      </c>
      <c r="HE128" t="s">
        <v>3</v>
      </c>
      <c r="HF128" t="s">
        <v>3</v>
      </c>
      <c r="HM128" t="s">
        <v>3</v>
      </c>
      <c r="HN128" t="s">
        <v>3</v>
      </c>
      <c r="HO128" t="s">
        <v>3</v>
      </c>
      <c r="HP128" t="s">
        <v>3</v>
      </c>
      <c r="HQ128" t="s">
        <v>3</v>
      </c>
      <c r="IK128">
        <v>0</v>
      </c>
    </row>
    <row r="129" spans="1:245" x14ac:dyDescent="0.2">
      <c r="A129">
        <v>17</v>
      </c>
      <c r="B129">
        <v>1</v>
      </c>
      <c r="C129">
        <f>ROW(SmtRes!A64)</f>
        <v>64</v>
      </c>
      <c r="D129">
        <f>ROW(EtalonRes!A64)</f>
        <v>64</v>
      </c>
      <c r="E129" t="s">
        <v>221</v>
      </c>
      <c r="F129" t="s">
        <v>177</v>
      </c>
      <c r="G129" t="s">
        <v>178</v>
      </c>
      <c r="H129" t="s">
        <v>147</v>
      </c>
      <c r="I129">
        <v>4</v>
      </c>
      <c r="J129">
        <v>0</v>
      </c>
      <c r="K129">
        <v>4</v>
      </c>
      <c r="O129">
        <f t="shared" si="119"/>
        <v>41771.440000000002</v>
      </c>
      <c r="P129">
        <f t="shared" si="120"/>
        <v>71.52</v>
      </c>
      <c r="Q129">
        <f t="shared" si="121"/>
        <v>31988.53</v>
      </c>
      <c r="R129">
        <f t="shared" si="122"/>
        <v>16407.55</v>
      </c>
      <c r="S129">
        <f t="shared" si="123"/>
        <v>9711.39</v>
      </c>
      <c r="T129">
        <f t="shared" si="124"/>
        <v>0</v>
      </c>
      <c r="U129">
        <f t="shared" si="125"/>
        <v>27.473279999999995</v>
      </c>
      <c r="V129">
        <f t="shared" si="126"/>
        <v>0</v>
      </c>
      <c r="W129">
        <f t="shared" si="127"/>
        <v>0</v>
      </c>
      <c r="X129">
        <f t="shared" si="128"/>
        <v>7672</v>
      </c>
      <c r="Y129">
        <f t="shared" si="129"/>
        <v>3981.67</v>
      </c>
      <c r="AA129">
        <v>54436342</v>
      </c>
      <c r="AB129">
        <f t="shared" si="130"/>
        <v>716.92</v>
      </c>
      <c r="AC129">
        <f t="shared" si="131"/>
        <v>2.17</v>
      </c>
      <c r="AD129">
        <f t="shared" si="132"/>
        <v>633.87</v>
      </c>
      <c r="AE129">
        <f t="shared" si="133"/>
        <v>136.65</v>
      </c>
      <c r="AF129">
        <f t="shared" si="134"/>
        <v>80.88</v>
      </c>
      <c r="AG129">
        <f t="shared" si="135"/>
        <v>0</v>
      </c>
      <c r="AH129">
        <f t="shared" si="136"/>
        <v>6.56</v>
      </c>
      <c r="AI129">
        <f t="shared" si="137"/>
        <v>0</v>
      </c>
      <c r="AJ129">
        <f t="shared" si="138"/>
        <v>0</v>
      </c>
      <c r="AK129">
        <v>716.92</v>
      </c>
      <c r="AL129">
        <v>2.17</v>
      </c>
      <c r="AM129">
        <v>633.87</v>
      </c>
      <c r="AN129">
        <v>136.65</v>
      </c>
      <c r="AO129">
        <v>80.88</v>
      </c>
      <c r="AP129">
        <v>0</v>
      </c>
      <c r="AQ129">
        <v>6.56</v>
      </c>
      <c r="AR129">
        <v>0</v>
      </c>
      <c r="AS129">
        <v>0</v>
      </c>
      <c r="AT129">
        <v>79</v>
      </c>
      <c r="AU129">
        <v>41</v>
      </c>
      <c r="AV129">
        <v>1.0469999999999999</v>
      </c>
      <c r="AW129">
        <v>1</v>
      </c>
      <c r="AZ129">
        <v>1</v>
      </c>
      <c r="BA129">
        <v>28.67</v>
      </c>
      <c r="BB129">
        <v>12.05</v>
      </c>
      <c r="BC129">
        <v>8.24</v>
      </c>
      <c r="BD129" t="s">
        <v>3</v>
      </c>
      <c r="BE129" t="s">
        <v>3</v>
      </c>
      <c r="BF129" t="s">
        <v>3</v>
      </c>
      <c r="BG129" t="s">
        <v>3</v>
      </c>
      <c r="BH129">
        <v>0</v>
      </c>
      <c r="BI129">
        <v>2</v>
      </c>
      <c r="BJ129" t="s">
        <v>179</v>
      </c>
      <c r="BM129">
        <v>322</v>
      </c>
      <c r="BN129">
        <v>0</v>
      </c>
      <c r="BO129" t="s">
        <v>177</v>
      </c>
      <c r="BP129">
        <v>1</v>
      </c>
      <c r="BQ129">
        <v>40</v>
      </c>
      <c r="BR129">
        <v>0</v>
      </c>
      <c r="BS129">
        <v>28.67</v>
      </c>
      <c r="BT129">
        <v>1</v>
      </c>
      <c r="BU129">
        <v>1</v>
      </c>
      <c r="BV129">
        <v>1</v>
      </c>
      <c r="BW129">
        <v>1</v>
      </c>
      <c r="BX129">
        <v>1</v>
      </c>
      <c r="BY129" t="s">
        <v>3</v>
      </c>
      <c r="BZ129">
        <v>79</v>
      </c>
      <c r="CA129">
        <v>41</v>
      </c>
      <c r="CB129" t="s">
        <v>3</v>
      </c>
      <c r="CE129">
        <v>30</v>
      </c>
      <c r="CF129">
        <v>0</v>
      </c>
      <c r="CG129">
        <v>0</v>
      </c>
      <c r="CM129">
        <v>0</v>
      </c>
      <c r="CN129" t="s">
        <v>3</v>
      </c>
      <c r="CO129">
        <v>0</v>
      </c>
      <c r="CP129">
        <f t="shared" si="139"/>
        <v>41771.440000000002</v>
      </c>
      <c r="CQ129">
        <f t="shared" si="140"/>
        <v>17.88</v>
      </c>
      <c r="CR129">
        <f t="shared" si="141"/>
        <v>7997.1</v>
      </c>
      <c r="CS129">
        <f t="shared" si="142"/>
        <v>4101.82</v>
      </c>
      <c r="CT129">
        <f t="shared" si="143"/>
        <v>2427.7800000000002</v>
      </c>
      <c r="CU129">
        <f t="shared" si="144"/>
        <v>0</v>
      </c>
      <c r="CV129">
        <f t="shared" si="145"/>
        <v>6.8683199999999989</v>
      </c>
      <c r="CW129">
        <f t="shared" si="146"/>
        <v>0</v>
      </c>
      <c r="CX129">
        <f t="shared" si="147"/>
        <v>0</v>
      </c>
      <c r="CY129">
        <f t="shared" si="148"/>
        <v>7671.9980999999998</v>
      </c>
      <c r="CZ129">
        <f t="shared" si="149"/>
        <v>3981.6698999999994</v>
      </c>
      <c r="DC129" t="s">
        <v>3</v>
      </c>
      <c r="DD129" t="s">
        <v>3</v>
      </c>
      <c r="DE129" t="s">
        <v>3</v>
      </c>
      <c r="DF129" t="s">
        <v>3</v>
      </c>
      <c r="DG129" t="s">
        <v>3</v>
      </c>
      <c r="DH129" t="s">
        <v>3</v>
      </c>
      <c r="DI129" t="s">
        <v>3</v>
      </c>
      <c r="DJ129" t="s">
        <v>3</v>
      </c>
      <c r="DK129" t="s">
        <v>3</v>
      </c>
      <c r="DL129" t="s">
        <v>3</v>
      </c>
      <c r="DM129" t="s">
        <v>3</v>
      </c>
      <c r="DN129">
        <v>114</v>
      </c>
      <c r="DO129">
        <v>67</v>
      </c>
      <c r="DP129">
        <v>1.0469999999999999</v>
      </c>
      <c r="DQ129">
        <v>1</v>
      </c>
      <c r="DU129">
        <v>1013</v>
      </c>
      <c r="DV129" t="s">
        <v>147</v>
      </c>
      <c r="DW129" t="s">
        <v>147</v>
      </c>
      <c r="DX129">
        <v>1</v>
      </c>
      <c r="DZ129" t="s">
        <v>3</v>
      </c>
      <c r="EA129" t="s">
        <v>3</v>
      </c>
      <c r="EB129" t="s">
        <v>3</v>
      </c>
      <c r="EC129" t="s">
        <v>3</v>
      </c>
      <c r="EE129">
        <v>54008066</v>
      </c>
      <c r="EF129">
        <v>40</v>
      </c>
      <c r="EG129" t="s">
        <v>152</v>
      </c>
      <c r="EH129">
        <v>0</v>
      </c>
      <c r="EI129" t="s">
        <v>3</v>
      </c>
      <c r="EJ129">
        <v>2</v>
      </c>
      <c r="EK129">
        <v>322</v>
      </c>
      <c r="EL129" t="s">
        <v>180</v>
      </c>
      <c r="EM129" t="s">
        <v>181</v>
      </c>
      <c r="EO129" t="s">
        <v>3</v>
      </c>
      <c r="EQ129">
        <v>0</v>
      </c>
      <c r="ER129">
        <v>716.92</v>
      </c>
      <c r="ES129">
        <v>2.17</v>
      </c>
      <c r="ET129">
        <v>633.87</v>
      </c>
      <c r="EU129">
        <v>136.65</v>
      </c>
      <c r="EV129">
        <v>80.88</v>
      </c>
      <c r="EW129">
        <v>6.56</v>
      </c>
      <c r="EX129">
        <v>0</v>
      </c>
      <c r="EY129">
        <v>0</v>
      </c>
      <c r="FQ129">
        <v>0</v>
      </c>
      <c r="FR129">
        <f t="shared" si="150"/>
        <v>0</v>
      </c>
      <c r="FS129">
        <v>0</v>
      </c>
      <c r="FX129">
        <v>114</v>
      </c>
      <c r="FY129">
        <v>67</v>
      </c>
      <c r="GA129" t="s">
        <v>3</v>
      </c>
      <c r="GD129">
        <v>0</v>
      </c>
      <c r="GF129">
        <v>-1547685462</v>
      </c>
      <c r="GG129">
        <v>2</v>
      </c>
      <c r="GH129">
        <v>1</v>
      </c>
      <c r="GI129">
        <v>2</v>
      </c>
      <c r="GJ129">
        <v>0</v>
      </c>
      <c r="GK129">
        <f>ROUND(R129*(R12)/100,2)</f>
        <v>26252.080000000002</v>
      </c>
      <c r="GL129">
        <f t="shared" si="151"/>
        <v>0</v>
      </c>
      <c r="GM129">
        <f t="shared" si="152"/>
        <v>79677.19</v>
      </c>
      <c r="GN129">
        <f t="shared" si="153"/>
        <v>0</v>
      </c>
      <c r="GO129">
        <f t="shared" si="154"/>
        <v>79677.19</v>
      </c>
      <c r="GP129">
        <f t="shared" si="155"/>
        <v>0</v>
      </c>
      <c r="GR129">
        <v>0</v>
      </c>
      <c r="GS129">
        <v>0</v>
      </c>
      <c r="GT129">
        <v>0</v>
      </c>
      <c r="GU129" t="s">
        <v>3</v>
      </c>
      <c r="GV129">
        <f t="shared" si="156"/>
        <v>0</v>
      </c>
      <c r="GW129">
        <v>1</v>
      </c>
      <c r="GX129">
        <f t="shared" si="157"/>
        <v>0</v>
      </c>
      <c r="HA129">
        <v>0</v>
      </c>
      <c r="HB129">
        <v>0</v>
      </c>
      <c r="HC129">
        <f t="shared" si="158"/>
        <v>0</v>
      </c>
      <c r="HE129" t="s">
        <v>3</v>
      </c>
      <c r="HF129" t="s">
        <v>3</v>
      </c>
      <c r="HM129" t="s">
        <v>3</v>
      </c>
      <c r="HN129" t="s">
        <v>3</v>
      </c>
      <c r="HO129" t="s">
        <v>3</v>
      </c>
      <c r="HP129" t="s">
        <v>3</v>
      </c>
      <c r="HQ129" t="s">
        <v>3</v>
      </c>
      <c r="IK129">
        <v>0</v>
      </c>
    </row>
    <row r="130" spans="1:245" x14ac:dyDescent="0.2">
      <c r="A130">
        <v>17</v>
      </c>
      <c r="B130">
        <v>1</v>
      </c>
      <c r="C130">
        <f>ROW(SmtRes!A65)</f>
        <v>65</v>
      </c>
      <c r="D130">
        <f>ROW(EtalonRes!A65)</f>
        <v>65</v>
      </c>
      <c r="E130" t="s">
        <v>222</v>
      </c>
      <c r="F130" t="s">
        <v>183</v>
      </c>
      <c r="G130" t="s">
        <v>184</v>
      </c>
      <c r="H130" t="s">
        <v>185</v>
      </c>
      <c r="I130">
        <f>ROUND(65/100,9)</f>
        <v>0.65</v>
      </c>
      <c r="J130">
        <v>0</v>
      </c>
      <c r="K130">
        <f>ROUND(65/100,9)</f>
        <v>0.65</v>
      </c>
      <c r="O130">
        <f t="shared" si="119"/>
        <v>6333.1</v>
      </c>
      <c r="P130">
        <f t="shared" si="120"/>
        <v>637.36</v>
      </c>
      <c r="Q130">
        <f t="shared" si="121"/>
        <v>715.76</v>
      </c>
      <c r="R130">
        <f t="shared" si="122"/>
        <v>167.72</v>
      </c>
      <c r="S130">
        <f t="shared" si="123"/>
        <v>4979.9799999999996</v>
      </c>
      <c r="T130">
        <f t="shared" si="124"/>
        <v>0</v>
      </c>
      <c r="U130">
        <f t="shared" si="125"/>
        <v>14.087384999999999</v>
      </c>
      <c r="V130">
        <f t="shared" si="126"/>
        <v>0</v>
      </c>
      <c r="W130">
        <f t="shared" si="127"/>
        <v>0</v>
      </c>
      <c r="X130">
        <f t="shared" si="128"/>
        <v>3934.18</v>
      </c>
      <c r="Y130">
        <f t="shared" si="129"/>
        <v>2041.79</v>
      </c>
      <c r="AA130">
        <v>54436342</v>
      </c>
      <c r="AB130">
        <f t="shared" si="130"/>
        <v>490.45</v>
      </c>
      <c r="AC130">
        <f t="shared" si="131"/>
        <v>119</v>
      </c>
      <c r="AD130">
        <f t="shared" si="132"/>
        <v>116.22</v>
      </c>
      <c r="AE130">
        <f t="shared" si="133"/>
        <v>8.59</v>
      </c>
      <c r="AF130">
        <f t="shared" si="134"/>
        <v>255.23</v>
      </c>
      <c r="AG130">
        <f t="shared" si="135"/>
        <v>0</v>
      </c>
      <c r="AH130">
        <f t="shared" si="136"/>
        <v>20.7</v>
      </c>
      <c r="AI130">
        <f t="shared" si="137"/>
        <v>0</v>
      </c>
      <c r="AJ130">
        <f t="shared" si="138"/>
        <v>0</v>
      </c>
      <c r="AK130">
        <v>490.45</v>
      </c>
      <c r="AL130">
        <v>119</v>
      </c>
      <c r="AM130">
        <v>116.22</v>
      </c>
      <c r="AN130">
        <v>8.59</v>
      </c>
      <c r="AO130">
        <v>255.23</v>
      </c>
      <c r="AP130">
        <v>0</v>
      </c>
      <c r="AQ130">
        <v>20.7</v>
      </c>
      <c r="AR130">
        <v>0</v>
      </c>
      <c r="AS130">
        <v>0</v>
      </c>
      <c r="AT130">
        <v>79</v>
      </c>
      <c r="AU130">
        <v>41</v>
      </c>
      <c r="AV130">
        <v>1.0469999999999999</v>
      </c>
      <c r="AW130">
        <v>1</v>
      </c>
      <c r="AZ130">
        <v>1</v>
      </c>
      <c r="BA130">
        <v>28.67</v>
      </c>
      <c r="BB130">
        <v>9.0500000000000007</v>
      </c>
      <c r="BC130">
        <v>8.24</v>
      </c>
      <c r="BD130" t="s">
        <v>3</v>
      </c>
      <c r="BE130" t="s">
        <v>3</v>
      </c>
      <c r="BF130" t="s">
        <v>3</v>
      </c>
      <c r="BG130" t="s">
        <v>3</v>
      </c>
      <c r="BH130">
        <v>0</v>
      </c>
      <c r="BI130">
        <v>2</v>
      </c>
      <c r="BJ130" t="s">
        <v>186</v>
      </c>
      <c r="BM130">
        <v>331</v>
      </c>
      <c r="BN130">
        <v>0</v>
      </c>
      <c r="BO130" t="s">
        <v>183</v>
      </c>
      <c r="BP130">
        <v>1</v>
      </c>
      <c r="BQ130">
        <v>40</v>
      </c>
      <c r="BR130">
        <v>0</v>
      </c>
      <c r="BS130">
        <v>28.67</v>
      </c>
      <c r="BT130">
        <v>1</v>
      </c>
      <c r="BU130">
        <v>1</v>
      </c>
      <c r="BV130">
        <v>1</v>
      </c>
      <c r="BW130">
        <v>1</v>
      </c>
      <c r="BX130">
        <v>1</v>
      </c>
      <c r="BY130" t="s">
        <v>3</v>
      </c>
      <c r="BZ130">
        <v>79</v>
      </c>
      <c r="CA130">
        <v>41</v>
      </c>
      <c r="CB130" t="s">
        <v>3</v>
      </c>
      <c r="CE130">
        <v>30</v>
      </c>
      <c r="CF130">
        <v>0</v>
      </c>
      <c r="CG130">
        <v>0</v>
      </c>
      <c r="CM130">
        <v>0</v>
      </c>
      <c r="CN130" t="s">
        <v>3</v>
      </c>
      <c r="CO130">
        <v>0</v>
      </c>
      <c r="CP130">
        <f t="shared" si="139"/>
        <v>6333.0999999999995</v>
      </c>
      <c r="CQ130">
        <f t="shared" si="140"/>
        <v>980.56</v>
      </c>
      <c r="CR130">
        <f t="shared" si="141"/>
        <v>1101.2</v>
      </c>
      <c r="CS130">
        <f t="shared" si="142"/>
        <v>257.74</v>
      </c>
      <c r="CT130">
        <f t="shared" si="143"/>
        <v>7661.48</v>
      </c>
      <c r="CU130">
        <f t="shared" si="144"/>
        <v>0</v>
      </c>
      <c r="CV130">
        <f t="shared" si="145"/>
        <v>21.672899999999998</v>
      </c>
      <c r="CW130">
        <f t="shared" si="146"/>
        <v>0</v>
      </c>
      <c r="CX130">
        <f t="shared" si="147"/>
        <v>0</v>
      </c>
      <c r="CY130">
        <f t="shared" si="148"/>
        <v>3934.1841999999997</v>
      </c>
      <c r="CZ130">
        <f t="shared" si="149"/>
        <v>2041.7917999999997</v>
      </c>
      <c r="DC130" t="s">
        <v>3</v>
      </c>
      <c r="DD130" t="s">
        <v>3</v>
      </c>
      <c r="DE130" t="s">
        <v>3</v>
      </c>
      <c r="DF130" t="s">
        <v>3</v>
      </c>
      <c r="DG130" t="s">
        <v>3</v>
      </c>
      <c r="DH130" t="s">
        <v>3</v>
      </c>
      <c r="DI130" t="s">
        <v>3</v>
      </c>
      <c r="DJ130" t="s">
        <v>3</v>
      </c>
      <c r="DK130" t="s">
        <v>3</v>
      </c>
      <c r="DL130" t="s">
        <v>3</v>
      </c>
      <c r="DM130" t="s">
        <v>3</v>
      </c>
      <c r="DN130">
        <v>114</v>
      </c>
      <c r="DO130">
        <v>67</v>
      </c>
      <c r="DP130">
        <v>1.0469999999999999</v>
      </c>
      <c r="DQ130">
        <v>1</v>
      </c>
      <c r="DU130">
        <v>1003</v>
      </c>
      <c r="DV130" t="s">
        <v>185</v>
      </c>
      <c r="DW130" t="s">
        <v>185</v>
      </c>
      <c r="DX130">
        <v>100</v>
      </c>
      <c r="DZ130" t="s">
        <v>3</v>
      </c>
      <c r="EA130" t="s">
        <v>3</v>
      </c>
      <c r="EB130" t="s">
        <v>3</v>
      </c>
      <c r="EC130" t="s">
        <v>3</v>
      </c>
      <c r="EE130">
        <v>54008075</v>
      </c>
      <c r="EF130">
        <v>40</v>
      </c>
      <c r="EG130" t="s">
        <v>152</v>
      </c>
      <c r="EH130">
        <v>0</v>
      </c>
      <c r="EI130" t="s">
        <v>3</v>
      </c>
      <c r="EJ130">
        <v>2</v>
      </c>
      <c r="EK130">
        <v>331</v>
      </c>
      <c r="EL130" t="s">
        <v>187</v>
      </c>
      <c r="EM130" t="s">
        <v>188</v>
      </c>
      <c r="EO130" t="s">
        <v>3</v>
      </c>
      <c r="EQ130">
        <v>0</v>
      </c>
      <c r="ER130">
        <v>490.45</v>
      </c>
      <c r="ES130">
        <v>119</v>
      </c>
      <c r="ET130">
        <v>116.22</v>
      </c>
      <c r="EU130">
        <v>8.59</v>
      </c>
      <c r="EV130">
        <v>255.23</v>
      </c>
      <c r="EW130">
        <v>20.7</v>
      </c>
      <c r="EX130">
        <v>0</v>
      </c>
      <c r="EY130">
        <v>0</v>
      </c>
      <c r="FQ130">
        <v>0</v>
      </c>
      <c r="FR130">
        <f t="shared" si="150"/>
        <v>0</v>
      </c>
      <c r="FS130">
        <v>0</v>
      </c>
      <c r="FX130">
        <v>114</v>
      </c>
      <c r="FY130">
        <v>67</v>
      </c>
      <c r="GA130" t="s">
        <v>3</v>
      </c>
      <c r="GD130">
        <v>0</v>
      </c>
      <c r="GF130">
        <v>-1325536271</v>
      </c>
      <c r="GG130">
        <v>2</v>
      </c>
      <c r="GH130">
        <v>1</v>
      </c>
      <c r="GI130">
        <v>2</v>
      </c>
      <c r="GJ130">
        <v>0</v>
      </c>
      <c r="GK130">
        <f>ROUND(R130*(R12)/100,2)</f>
        <v>268.35000000000002</v>
      </c>
      <c r="GL130">
        <f t="shared" si="151"/>
        <v>0</v>
      </c>
      <c r="GM130">
        <f t="shared" si="152"/>
        <v>12577.42</v>
      </c>
      <c r="GN130">
        <f t="shared" si="153"/>
        <v>0</v>
      </c>
      <c r="GO130">
        <f t="shared" si="154"/>
        <v>12577.42</v>
      </c>
      <c r="GP130">
        <f t="shared" si="155"/>
        <v>0</v>
      </c>
      <c r="GR130">
        <v>0</v>
      </c>
      <c r="GS130">
        <v>0</v>
      </c>
      <c r="GT130">
        <v>0</v>
      </c>
      <c r="GU130" t="s">
        <v>3</v>
      </c>
      <c r="GV130">
        <f t="shared" si="156"/>
        <v>0</v>
      </c>
      <c r="GW130">
        <v>1</v>
      </c>
      <c r="GX130">
        <f t="shared" si="157"/>
        <v>0</v>
      </c>
      <c r="HA130">
        <v>0</v>
      </c>
      <c r="HB130">
        <v>0</v>
      </c>
      <c r="HC130">
        <f t="shared" si="158"/>
        <v>0</v>
      </c>
      <c r="HE130" t="s">
        <v>3</v>
      </c>
      <c r="HF130" t="s">
        <v>3</v>
      </c>
      <c r="HM130" t="s">
        <v>3</v>
      </c>
      <c r="HN130" t="s">
        <v>3</v>
      </c>
      <c r="HO130" t="s">
        <v>3</v>
      </c>
      <c r="HP130" t="s">
        <v>3</v>
      </c>
      <c r="HQ130" t="s">
        <v>3</v>
      </c>
      <c r="IK130">
        <v>0</v>
      </c>
    </row>
    <row r="131" spans="1:245" x14ac:dyDescent="0.2">
      <c r="A131">
        <v>17</v>
      </c>
      <c r="B131">
        <v>1</v>
      </c>
      <c r="C131">
        <f>ROW(SmtRes!A66)</f>
        <v>66</v>
      </c>
      <c r="D131">
        <f>ROW(EtalonRes!A66)</f>
        <v>66</v>
      </c>
      <c r="E131" t="s">
        <v>223</v>
      </c>
      <c r="F131" t="s">
        <v>224</v>
      </c>
      <c r="G131" t="s">
        <v>225</v>
      </c>
      <c r="H131" t="s">
        <v>185</v>
      </c>
      <c r="I131">
        <f>ROUND(28/100,9)</f>
        <v>0.28000000000000003</v>
      </c>
      <c r="J131">
        <v>0</v>
      </c>
      <c r="K131">
        <f>ROUND(28/100,9)</f>
        <v>0.28000000000000003</v>
      </c>
      <c r="O131">
        <f t="shared" si="119"/>
        <v>551.63</v>
      </c>
      <c r="P131">
        <f t="shared" si="120"/>
        <v>14.67</v>
      </c>
      <c r="Q131">
        <f t="shared" si="121"/>
        <v>3.12</v>
      </c>
      <c r="R131">
        <f t="shared" si="122"/>
        <v>1.72</v>
      </c>
      <c r="S131">
        <f t="shared" si="123"/>
        <v>533.84</v>
      </c>
      <c r="T131">
        <f t="shared" si="124"/>
        <v>0</v>
      </c>
      <c r="U131">
        <f t="shared" si="125"/>
        <v>1.5097740000000002</v>
      </c>
      <c r="V131">
        <f t="shared" si="126"/>
        <v>0</v>
      </c>
      <c r="W131">
        <f t="shared" si="127"/>
        <v>0</v>
      </c>
      <c r="X131">
        <f t="shared" si="128"/>
        <v>421.73</v>
      </c>
      <c r="Y131">
        <f t="shared" si="129"/>
        <v>218.87</v>
      </c>
      <c r="AA131">
        <v>54436342</v>
      </c>
      <c r="AB131">
        <f t="shared" si="130"/>
        <v>70.72</v>
      </c>
      <c r="AC131">
        <f t="shared" si="131"/>
        <v>6.37</v>
      </c>
      <c r="AD131">
        <f t="shared" si="132"/>
        <v>0.85</v>
      </c>
      <c r="AE131">
        <f t="shared" si="133"/>
        <v>0.2</v>
      </c>
      <c r="AF131">
        <f t="shared" si="134"/>
        <v>63.5</v>
      </c>
      <c r="AG131">
        <f t="shared" si="135"/>
        <v>0</v>
      </c>
      <c r="AH131">
        <f t="shared" si="136"/>
        <v>5.15</v>
      </c>
      <c r="AI131">
        <f t="shared" si="137"/>
        <v>0</v>
      </c>
      <c r="AJ131">
        <f t="shared" si="138"/>
        <v>0</v>
      </c>
      <c r="AK131">
        <v>70.72</v>
      </c>
      <c r="AL131">
        <v>6.37</v>
      </c>
      <c r="AM131">
        <v>0.85</v>
      </c>
      <c r="AN131">
        <v>0.2</v>
      </c>
      <c r="AO131">
        <v>63.5</v>
      </c>
      <c r="AP131">
        <v>0</v>
      </c>
      <c r="AQ131">
        <v>5.15</v>
      </c>
      <c r="AR131">
        <v>0</v>
      </c>
      <c r="AS131">
        <v>0</v>
      </c>
      <c r="AT131">
        <v>79</v>
      </c>
      <c r="AU131">
        <v>41</v>
      </c>
      <c r="AV131">
        <v>1.0469999999999999</v>
      </c>
      <c r="AW131">
        <v>1</v>
      </c>
      <c r="AZ131">
        <v>1</v>
      </c>
      <c r="BA131">
        <v>28.67</v>
      </c>
      <c r="BB131">
        <v>12.47</v>
      </c>
      <c r="BC131">
        <v>8.24</v>
      </c>
      <c r="BD131" t="s">
        <v>3</v>
      </c>
      <c r="BE131" t="s">
        <v>3</v>
      </c>
      <c r="BF131" t="s">
        <v>3</v>
      </c>
      <c r="BG131" t="s">
        <v>3</v>
      </c>
      <c r="BH131">
        <v>0</v>
      </c>
      <c r="BI131">
        <v>2</v>
      </c>
      <c r="BJ131" t="s">
        <v>226</v>
      </c>
      <c r="BM131">
        <v>331</v>
      </c>
      <c r="BN131">
        <v>0</v>
      </c>
      <c r="BO131" t="s">
        <v>224</v>
      </c>
      <c r="BP131">
        <v>1</v>
      </c>
      <c r="BQ131">
        <v>40</v>
      </c>
      <c r="BR131">
        <v>0</v>
      </c>
      <c r="BS131">
        <v>28.67</v>
      </c>
      <c r="BT131">
        <v>1</v>
      </c>
      <c r="BU131">
        <v>1</v>
      </c>
      <c r="BV131">
        <v>1</v>
      </c>
      <c r="BW131">
        <v>1</v>
      </c>
      <c r="BX131">
        <v>1</v>
      </c>
      <c r="BY131" t="s">
        <v>3</v>
      </c>
      <c r="BZ131">
        <v>79</v>
      </c>
      <c r="CA131">
        <v>41</v>
      </c>
      <c r="CB131" t="s">
        <v>3</v>
      </c>
      <c r="CE131">
        <v>30</v>
      </c>
      <c r="CF131">
        <v>0</v>
      </c>
      <c r="CG131">
        <v>0</v>
      </c>
      <c r="CM131">
        <v>0</v>
      </c>
      <c r="CN131" t="s">
        <v>3</v>
      </c>
      <c r="CO131">
        <v>0</v>
      </c>
      <c r="CP131">
        <f t="shared" si="139"/>
        <v>551.63</v>
      </c>
      <c r="CQ131">
        <f t="shared" si="140"/>
        <v>52.49</v>
      </c>
      <c r="CR131">
        <f t="shared" si="141"/>
        <v>11.1</v>
      </c>
      <c r="CS131">
        <f t="shared" si="142"/>
        <v>6.02</v>
      </c>
      <c r="CT131">
        <f t="shared" si="143"/>
        <v>1905.98</v>
      </c>
      <c r="CU131">
        <f t="shared" si="144"/>
        <v>0</v>
      </c>
      <c r="CV131">
        <f t="shared" si="145"/>
        <v>5.3920500000000002</v>
      </c>
      <c r="CW131">
        <f t="shared" si="146"/>
        <v>0</v>
      </c>
      <c r="CX131">
        <f t="shared" si="147"/>
        <v>0</v>
      </c>
      <c r="CY131">
        <f t="shared" si="148"/>
        <v>421.73360000000002</v>
      </c>
      <c r="CZ131">
        <f t="shared" si="149"/>
        <v>218.87440000000001</v>
      </c>
      <c r="DC131" t="s">
        <v>3</v>
      </c>
      <c r="DD131" t="s">
        <v>3</v>
      </c>
      <c r="DE131" t="s">
        <v>3</v>
      </c>
      <c r="DF131" t="s">
        <v>3</v>
      </c>
      <c r="DG131" t="s">
        <v>3</v>
      </c>
      <c r="DH131" t="s">
        <v>3</v>
      </c>
      <c r="DI131" t="s">
        <v>3</v>
      </c>
      <c r="DJ131" t="s">
        <v>3</v>
      </c>
      <c r="DK131" t="s">
        <v>3</v>
      </c>
      <c r="DL131" t="s">
        <v>3</v>
      </c>
      <c r="DM131" t="s">
        <v>3</v>
      </c>
      <c r="DN131">
        <v>114</v>
      </c>
      <c r="DO131">
        <v>67</v>
      </c>
      <c r="DP131">
        <v>1.0469999999999999</v>
      </c>
      <c r="DQ131">
        <v>1</v>
      </c>
      <c r="DU131">
        <v>1003</v>
      </c>
      <c r="DV131" t="s">
        <v>185</v>
      </c>
      <c r="DW131" t="s">
        <v>185</v>
      </c>
      <c r="DX131">
        <v>100</v>
      </c>
      <c r="DZ131" t="s">
        <v>3</v>
      </c>
      <c r="EA131" t="s">
        <v>3</v>
      </c>
      <c r="EB131" t="s">
        <v>3</v>
      </c>
      <c r="EC131" t="s">
        <v>3</v>
      </c>
      <c r="EE131">
        <v>54008075</v>
      </c>
      <c r="EF131">
        <v>40</v>
      </c>
      <c r="EG131" t="s">
        <v>152</v>
      </c>
      <c r="EH131">
        <v>0</v>
      </c>
      <c r="EI131" t="s">
        <v>3</v>
      </c>
      <c r="EJ131">
        <v>2</v>
      </c>
      <c r="EK131">
        <v>331</v>
      </c>
      <c r="EL131" t="s">
        <v>187</v>
      </c>
      <c r="EM131" t="s">
        <v>188</v>
      </c>
      <c r="EO131" t="s">
        <v>3</v>
      </c>
      <c r="EQ131">
        <v>0</v>
      </c>
      <c r="ER131">
        <v>70.72</v>
      </c>
      <c r="ES131">
        <v>6.37</v>
      </c>
      <c r="ET131">
        <v>0.85</v>
      </c>
      <c r="EU131">
        <v>0.2</v>
      </c>
      <c r="EV131">
        <v>63.5</v>
      </c>
      <c r="EW131">
        <v>5.15</v>
      </c>
      <c r="EX131">
        <v>0</v>
      </c>
      <c r="EY131">
        <v>0</v>
      </c>
      <c r="FQ131">
        <v>0</v>
      </c>
      <c r="FR131">
        <f t="shared" si="150"/>
        <v>0</v>
      </c>
      <c r="FS131">
        <v>0</v>
      </c>
      <c r="FX131">
        <v>114</v>
      </c>
      <c r="FY131">
        <v>67</v>
      </c>
      <c r="GA131" t="s">
        <v>3</v>
      </c>
      <c r="GD131">
        <v>0</v>
      </c>
      <c r="GF131">
        <v>2086493071</v>
      </c>
      <c r="GG131">
        <v>2</v>
      </c>
      <c r="GH131">
        <v>1</v>
      </c>
      <c r="GI131">
        <v>2</v>
      </c>
      <c r="GJ131">
        <v>0</v>
      </c>
      <c r="GK131">
        <f>ROUND(R131*(R12)/100,2)</f>
        <v>2.75</v>
      </c>
      <c r="GL131">
        <f t="shared" si="151"/>
        <v>0</v>
      </c>
      <c r="GM131">
        <f t="shared" si="152"/>
        <v>1194.98</v>
      </c>
      <c r="GN131">
        <f t="shared" si="153"/>
        <v>0</v>
      </c>
      <c r="GO131">
        <f t="shared" si="154"/>
        <v>1194.98</v>
      </c>
      <c r="GP131">
        <f t="shared" si="155"/>
        <v>0</v>
      </c>
      <c r="GR131">
        <v>0</v>
      </c>
      <c r="GS131">
        <v>0</v>
      </c>
      <c r="GT131">
        <v>0</v>
      </c>
      <c r="GU131" t="s">
        <v>3</v>
      </c>
      <c r="GV131">
        <f t="shared" si="156"/>
        <v>0</v>
      </c>
      <c r="GW131">
        <v>1</v>
      </c>
      <c r="GX131">
        <f t="shared" si="157"/>
        <v>0</v>
      </c>
      <c r="HA131">
        <v>0</v>
      </c>
      <c r="HB131">
        <v>0</v>
      </c>
      <c r="HC131">
        <f t="shared" si="158"/>
        <v>0</v>
      </c>
      <c r="HE131" t="s">
        <v>3</v>
      </c>
      <c r="HF131" t="s">
        <v>3</v>
      </c>
      <c r="HM131" t="s">
        <v>3</v>
      </c>
      <c r="HN131" t="s">
        <v>3</v>
      </c>
      <c r="HO131" t="s">
        <v>3</v>
      </c>
      <c r="HP131" t="s">
        <v>3</v>
      </c>
      <c r="HQ131" t="s">
        <v>3</v>
      </c>
      <c r="IK131">
        <v>0</v>
      </c>
    </row>
    <row r="132" spans="1:245" x14ac:dyDescent="0.2">
      <c r="A132">
        <v>17</v>
      </c>
      <c r="B132">
        <v>1</v>
      </c>
      <c r="C132">
        <f>ROW(SmtRes!A67)</f>
        <v>67</v>
      </c>
      <c r="D132">
        <f>ROW(EtalonRes!A67)</f>
        <v>67</v>
      </c>
      <c r="E132" t="s">
        <v>227</v>
      </c>
      <c r="F132" t="s">
        <v>228</v>
      </c>
      <c r="G132" t="s">
        <v>229</v>
      </c>
      <c r="H132" t="s">
        <v>185</v>
      </c>
      <c r="I132">
        <f>ROUND(15/100,9)</f>
        <v>0.15</v>
      </c>
      <c r="J132">
        <v>0</v>
      </c>
      <c r="K132">
        <f>ROUND(15/100,9)</f>
        <v>0.15</v>
      </c>
      <c r="O132">
        <f t="shared" si="119"/>
        <v>358.8</v>
      </c>
      <c r="P132">
        <f t="shared" si="120"/>
        <v>12.28</v>
      </c>
      <c r="Q132">
        <f t="shared" si="121"/>
        <v>3.34</v>
      </c>
      <c r="R132">
        <f t="shared" si="122"/>
        <v>1.72</v>
      </c>
      <c r="S132">
        <f t="shared" si="123"/>
        <v>343.18</v>
      </c>
      <c r="T132">
        <f t="shared" si="124"/>
        <v>0</v>
      </c>
      <c r="U132">
        <f t="shared" si="125"/>
        <v>0.97056899999999979</v>
      </c>
      <c r="V132">
        <f t="shared" si="126"/>
        <v>0</v>
      </c>
      <c r="W132">
        <f t="shared" si="127"/>
        <v>0</v>
      </c>
      <c r="X132">
        <f t="shared" si="128"/>
        <v>271.11</v>
      </c>
      <c r="Y132">
        <f t="shared" si="129"/>
        <v>140.69999999999999</v>
      </c>
      <c r="AA132">
        <v>54436342</v>
      </c>
      <c r="AB132">
        <f t="shared" si="130"/>
        <v>87.83</v>
      </c>
      <c r="AC132">
        <f t="shared" si="131"/>
        <v>9.94</v>
      </c>
      <c r="AD132">
        <f t="shared" si="132"/>
        <v>1.69</v>
      </c>
      <c r="AE132">
        <f t="shared" si="133"/>
        <v>0.39</v>
      </c>
      <c r="AF132">
        <f t="shared" si="134"/>
        <v>76.2</v>
      </c>
      <c r="AG132">
        <f t="shared" si="135"/>
        <v>0</v>
      </c>
      <c r="AH132">
        <f t="shared" si="136"/>
        <v>6.18</v>
      </c>
      <c r="AI132">
        <f t="shared" si="137"/>
        <v>0</v>
      </c>
      <c r="AJ132">
        <f t="shared" si="138"/>
        <v>0</v>
      </c>
      <c r="AK132">
        <v>87.83</v>
      </c>
      <c r="AL132">
        <v>9.94</v>
      </c>
      <c r="AM132">
        <v>1.69</v>
      </c>
      <c r="AN132">
        <v>0.39</v>
      </c>
      <c r="AO132">
        <v>76.2</v>
      </c>
      <c r="AP132">
        <v>0</v>
      </c>
      <c r="AQ132">
        <v>6.18</v>
      </c>
      <c r="AR132">
        <v>0</v>
      </c>
      <c r="AS132">
        <v>0</v>
      </c>
      <c r="AT132">
        <v>79</v>
      </c>
      <c r="AU132">
        <v>41</v>
      </c>
      <c r="AV132">
        <v>1.0469999999999999</v>
      </c>
      <c r="AW132">
        <v>1</v>
      </c>
      <c r="AZ132">
        <v>1</v>
      </c>
      <c r="BA132">
        <v>28.67</v>
      </c>
      <c r="BB132">
        <v>12.37</v>
      </c>
      <c r="BC132">
        <v>8.24</v>
      </c>
      <c r="BD132" t="s">
        <v>3</v>
      </c>
      <c r="BE132" t="s">
        <v>3</v>
      </c>
      <c r="BF132" t="s">
        <v>3</v>
      </c>
      <c r="BG132" t="s">
        <v>3</v>
      </c>
      <c r="BH132">
        <v>0</v>
      </c>
      <c r="BI132">
        <v>2</v>
      </c>
      <c r="BJ132" t="s">
        <v>230</v>
      </c>
      <c r="BM132">
        <v>331</v>
      </c>
      <c r="BN132">
        <v>0</v>
      </c>
      <c r="BO132" t="s">
        <v>228</v>
      </c>
      <c r="BP132">
        <v>1</v>
      </c>
      <c r="BQ132">
        <v>40</v>
      </c>
      <c r="BR132">
        <v>0</v>
      </c>
      <c r="BS132">
        <v>28.67</v>
      </c>
      <c r="BT132">
        <v>1</v>
      </c>
      <c r="BU132">
        <v>1</v>
      </c>
      <c r="BV132">
        <v>1</v>
      </c>
      <c r="BW132">
        <v>1</v>
      </c>
      <c r="BX132">
        <v>1</v>
      </c>
      <c r="BY132" t="s">
        <v>3</v>
      </c>
      <c r="BZ132">
        <v>79</v>
      </c>
      <c r="CA132">
        <v>41</v>
      </c>
      <c r="CB132" t="s">
        <v>3</v>
      </c>
      <c r="CE132">
        <v>30</v>
      </c>
      <c r="CF132">
        <v>0</v>
      </c>
      <c r="CG132">
        <v>0</v>
      </c>
      <c r="CM132">
        <v>0</v>
      </c>
      <c r="CN132" t="s">
        <v>3</v>
      </c>
      <c r="CO132">
        <v>0</v>
      </c>
      <c r="CP132">
        <f t="shared" si="139"/>
        <v>358.8</v>
      </c>
      <c r="CQ132">
        <f t="shared" si="140"/>
        <v>81.91</v>
      </c>
      <c r="CR132">
        <f t="shared" si="141"/>
        <v>21.89</v>
      </c>
      <c r="CS132">
        <f t="shared" si="142"/>
        <v>11.75</v>
      </c>
      <c r="CT132">
        <f t="shared" si="143"/>
        <v>2287.29</v>
      </c>
      <c r="CU132">
        <f t="shared" si="144"/>
        <v>0</v>
      </c>
      <c r="CV132">
        <f t="shared" si="145"/>
        <v>6.4704599999999992</v>
      </c>
      <c r="CW132">
        <f t="shared" si="146"/>
        <v>0</v>
      </c>
      <c r="CX132">
        <f t="shared" si="147"/>
        <v>0</v>
      </c>
      <c r="CY132">
        <f t="shared" si="148"/>
        <v>271.11220000000003</v>
      </c>
      <c r="CZ132">
        <f t="shared" si="149"/>
        <v>140.7038</v>
      </c>
      <c r="DC132" t="s">
        <v>3</v>
      </c>
      <c r="DD132" t="s">
        <v>3</v>
      </c>
      <c r="DE132" t="s">
        <v>3</v>
      </c>
      <c r="DF132" t="s">
        <v>3</v>
      </c>
      <c r="DG132" t="s">
        <v>3</v>
      </c>
      <c r="DH132" t="s">
        <v>3</v>
      </c>
      <c r="DI132" t="s">
        <v>3</v>
      </c>
      <c r="DJ132" t="s">
        <v>3</v>
      </c>
      <c r="DK132" t="s">
        <v>3</v>
      </c>
      <c r="DL132" t="s">
        <v>3</v>
      </c>
      <c r="DM132" t="s">
        <v>3</v>
      </c>
      <c r="DN132">
        <v>114</v>
      </c>
      <c r="DO132">
        <v>67</v>
      </c>
      <c r="DP132">
        <v>1.0469999999999999</v>
      </c>
      <c r="DQ132">
        <v>1</v>
      </c>
      <c r="DU132">
        <v>1003</v>
      </c>
      <c r="DV132" t="s">
        <v>185</v>
      </c>
      <c r="DW132" t="s">
        <v>185</v>
      </c>
      <c r="DX132">
        <v>100</v>
      </c>
      <c r="DZ132" t="s">
        <v>3</v>
      </c>
      <c r="EA132" t="s">
        <v>3</v>
      </c>
      <c r="EB132" t="s">
        <v>3</v>
      </c>
      <c r="EC132" t="s">
        <v>3</v>
      </c>
      <c r="EE132">
        <v>54008075</v>
      </c>
      <c r="EF132">
        <v>40</v>
      </c>
      <c r="EG132" t="s">
        <v>152</v>
      </c>
      <c r="EH132">
        <v>0</v>
      </c>
      <c r="EI132" t="s">
        <v>3</v>
      </c>
      <c r="EJ132">
        <v>2</v>
      </c>
      <c r="EK132">
        <v>331</v>
      </c>
      <c r="EL132" t="s">
        <v>187</v>
      </c>
      <c r="EM132" t="s">
        <v>188</v>
      </c>
      <c r="EO132" t="s">
        <v>3</v>
      </c>
      <c r="EQ132">
        <v>0</v>
      </c>
      <c r="ER132">
        <v>87.83</v>
      </c>
      <c r="ES132">
        <v>9.94</v>
      </c>
      <c r="ET132">
        <v>1.69</v>
      </c>
      <c r="EU132">
        <v>0.39</v>
      </c>
      <c r="EV132">
        <v>76.2</v>
      </c>
      <c r="EW132">
        <v>6.18</v>
      </c>
      <c r="EX132">
        <v>0</v>
      </c>
      <c r="EY132">
        <v>0</v>
      </c>
      <c r="FQ132">
        <v>0</v>
      </c>
      <c r="FR132">
        <f t="shared" si="150"/>
        <v>0</v>
      </c>
      <c r="FS132">
        <v>0</v>
      </c>
      <c r="FX132">
        <v>114</v>
      </c>
      <c r="FY132">
        <v>67</v>
      </c>
      <c r="GA132" t="s">
        <v>3</v>
      </c>
      <c r="GD132">
        <v>0</v>
      </c>
      <c r="GF132">
        <v>-1874974313</v>
      </c>
      <c r="GG132">
        <v>2</v>
      </c>
      <c r="GH132">
        <v>1</v>
      </c>
      <c r="GI132">
        <v>2</v>
      </c>
      <c r="GJ132">
        <v>0</v>
      </c>
      <c r="GK132">
        <f>ROUND(R132*(R12)/100,2)</f>
        <v>2.75</v>
      </c>
      <c r="GL132">
        <f t="shared" si="151"/>
        <v>0</v>
      </c>
      <c r="GM132">
        <f t="shared" si="152"/>
        <v>773.36</v>
      </c>
      <c r="GN132">
        <f t="shared" si="153"/>
        <v>0</v>
      </c>
      <c r="GO132">
        <f t="shared" si="154"/>
        <v>773.36</v>
      </c>
      <c r="GP132">
        <f t="shared" si="155"/>
        <v>0</v>
      </c>
      <c r="GR132">
        <v>0</v>
      </c>
      <c r="GS132">
        <v>0</v>
      </c>
      <c r="GT132">
        <v>0</v>
      </c>
      <c r="GU132" t="s">
        <v>3</v>
      </c>
      <c r="GV132">
        <f t="shared" si="156"/>
        <v>0</v>
      </c>
      <c r="GW132">
        <v>1</v>
      </c>
      <c r="GX132">
        <f t="shared" si="157"/>
        <v>0</v>
      </c>
      <c r="HA132">
        <v>0</v>
      </c>
      <c r="HB132">
        <v>0</v>
      </c>
      <c r="HC132">
        <f t="shared" si="158"/>
        <v>0</v>
      </c>
      <c r="HE132" t="s">
        <v>3</v>
      </c>
      <c r="HF132" t="s">
        <v>3</v>
      </c>
      <c r="HM132" t="s">
        <v>3</v>
      </c>
      <c r="HN132" t="s">
        <v>3</v>
      </c>
      <c r="HO132" t="s">
        <v>3</v>
      </c>
      <c r="HP132" t="s">
        <v>3</v>
      </c>
      <c r="HQ132" t="s">
        <v>3</v>
      </c>
      <c r="IK132">
        <v>0</v>
      </c>
    </row>
    <row r="133" spans="1:245" x14ac:dyDescent="0.2">
      <c r="A133">
        <v>17</v>
      </c>
      <c r="B133">
        <v>1</v>
      </c>
      <c r="C133">
        <f>ROW(SmtRes!A68)</f>
        <v>68</v>
      </c>
      <c r="D133">
        <f>ROW(EtalonRes!A68)</f>
        <v>68</v>
      </c>
      <c r="E133" t="s">
        <v>231</v>
      </c>
      <c r="F133" t="s">
        <v>232</v>
      </c>
      <c r="G133" t="s">
        <v>233</v>
      </c>
      <c r="H133" t="s">
        <v>185</v>
      </c>
      <c r="I133">
        <f>ROUND(40/100,9)</f>
        <v>0.4</v>
      </c>
      <c r="J133">
        <v>0</v>
      </c>
      <c r="K133">
        <f>ROUND(40/100,9)</f>
        <v>0.4</v>
      </c>
      <c r="O133">
        <f t="shared" si="119"/>
        <v>1135.1199999999999</v>
      </c>
      <c r="P133">
        <f t="shared" si="120"/>
        <v>50.1</v>
      </c>
      <c r="Q133">
        <f t="shared" si="121"/>
        <v>17.64</v>
      </c>
      <c r="R133">
        <f t="shared" si="122"/>
        <v>9.4600000000000009</v>
      </c>
      <c r="S133">
        <f t="shared" si="123"/>
        <v>1067.3800000000001</v>
      </c>
      <c r="T133">
        <f t="shared" si="124"/>
        <v>0</v>
      </c>
      <c r="U133">
        <f t="shared" si="125"/>
        <v>3.0195479999999999</v>
      </c>
      <c r="V133">
        <f t="shared" si="126"/>
        <v>0</v>
      </c>
      <c r="W133">
        <f t="shared" si="127"/>
        <v>0</v>
      </c>
      <c r="X133">
        <f t="shared" si="128"/>
        <v>843.23</v>
      </c>
      <c r="Y133">
        <f t="shared" si="129"/>
        <v>437.63</v>
      </c>
      <c r="AA133">
        <v>54436342</v>
      </c>
      <c r="AB133">
        <f t="shared" si="130"/>
        <v>107.48</v>
      </c>
      <c r="AC133">
        <f t="shared" si="131"/>
        <v>15.19</v>
      </c>
      <c r="AD133">
        <f t="shared" si="132"/>
        <v>3.39</v>
      </c>
      <c r="AE133">
        <f t="shared" si="133"/>
        <v>0.79</v>
      </c>
      <c r="AF133">
        <f t="shared" si="134"/>
        <v>88.9</v>
      </c>
      <c r="AG133">
        <f t="shared" si="135"/>
        <v>0</v>
      </c>
      <c r="AH133">
        <f t="shared" si="136"/>
        <v>7.21</v>
      </c>
      <c r="AI133">
        <f t="shared" si="137"/>
        <v>0</v>
      </c>
      <c r="AJ133">
        <f t="shared" si="138"/>
        <v>0</v>
      </c>
      <c r="AK133">
        <v>107.48</v>
      </c>
      <c r="AL133">
        <v>15.19</v>
      </c>
      <c r="AM133">
        <v>3.39</v>
      </c>
      <c r="AN133">
        <v>0.79</v>
      </c>
      <c r="AO133">
        <v>88.9</v>
      </c>
      <c r="AP133">
        <v>0</v>
      </c>
      <c r="AQ133">
        <v>7.21</v>
      </c>
      <c r="AR133">
        <v>0</v>
      </c>
      <c r="AS133">
        <v>0</v>
      </c>
      <c r="AT133">
        <v>79</v>
      </c>
      <c r="AU133">
        <v>41</v>
      </c>
      <c r="AV133">
        <v>1.0469999999999999</v>
      </c>
      <c r="AW133">
        <v>1</v>
      </c>
      <c r="AZ133">
        <v>1</v>
      </c>
      <c r="BA133">
        <v>28.67</v>
      </c>
      <c r="BB133">
        <v>12.42</v>
      </c>
      <c r="BC133">
        <v>8.24</v>
      </c>
      <c r="BD133" t="s">
        <v>3</v>
      </c>
      <c r="BE133" t="s">
        <v>3</v>
      </c>
      <c r="BF133" t="s">
        <v>3</v>
      </c>
      <c r="BG133" t="s">
        <v>3</v>
      </c>
      <c r="BH133">
        <v>0</v>
      </c>
      <c r="BI133">
        <v>2</v>
      </c>
      <c r="BJ133" t="s">
        <v>234</v>
      </c>
      <c r="BM133">
        <v>331</v>
      </c>
      <c r="BN133">
        <v>0</v>
      </c>
      <c r="BO133" t="s">
        <v>232</v>
      </c>
      <c r="BP133">
        <v>1</v>
      </c>
      <c r="BQ133">
        <v>40</v>
      </c>
      <c r="BR133">
        <v>0</v>
      </c>
      <c r="BS133">
        <v>28.67</v>
      </c>
      <c r="BT133">
        <v>1</v>
      </c>
      <c r="BU133">
        <v>1</v>
      </c>
      <c r="BV133">
        <v>1</v>
      </c>
      <c r="BW133">
        <v>1</v>
      </c>
      <c r="BX133">
        <v>1</v>
      </c>
      <c r="BY133" t="s">
        <v>3</v>
      </c>
      <c r="BZ133">
        <v>79</v>
      </c>
      <c r="CA133">
        <v>41</v>
      </c>
      <c r="CB133" t="s">
        <v>3</v>
      </c>
      <c r="CE133">
        <v>30</v>
      </c>
      <c r="CF133">
        <v>0</v>
      </c>
      <c r="CG133">
        <v>0</v>
      </c>
      <c r="CM133">
        <v>0</v>
      </c>
      <c r="CN133" t="s">
        <v>3</v>
      </c>
      <c r="CO133">
        <v>0</v>
      </c>
      <c r="CP133">
        <f t="shared" si="139"/>
        <v>1135.1200000000001</v>
      </c>
      <c r="CQ133">
        <f t="shared" si="140"/>
        <v>125.17</v>
      </c>
      <c r="CR133">
        <f t="shared" si="141"/>
        <v>44.09</v>
      </c>
      <c r="CS133">
        <f t="shared" si="142"/>
        <v>23.8</v>
      </c>
      <c r="CT133">
        <f t="shared" si="143"/>
        <v>2668.6</v>
      </c>
      <c r="CU133">
        <f t="shared" si="144"/>
        <v>0</v>
      </c>
      <c r="CV133">
        <f t="shared" si="145"/>
        <v>7.5488699999999991</v>
      </c>
      <c r="CW133">
        <f t="shared" si="146"/>
        <v>0</v>
      </c>
      <c r="CX133">
        <f t="shared" si="147"/>
        <v>0</v>
      </c>
      <c r="CY133">
        <f t="shared" si="148"/>
        <v>843.23020000000008</v>
      </c>
      <c r="CZ133">
        <f t="shared" si="149"/>
        <v>437.62580000000003</v>
      </c>
      <c r="DC133" t="s">
        <v>3</v>
      </c>
      <c r="DD133" t="s">
        <v>3</v>
      </c>
      <c r="DE133" t="s">
        <v>3</v>
      </c>
      <c r="DF133" t="s">
        <v>3</v>
      </c>
      <c r="DG133" t="s">
        <v>3</v>
      </c>
      <c r="DH133" t="s">
        <v>3</v>
      </c>
      <c r="DI133" t="s">
        <v>3</v>
      </c>
      <c r="DJ133" t="s">
        <v>3</v>
      </c>
      <c r="DK133" t="s">
        <v>3</v>
      </c>
      <c r="DL133" t="s">
        <v>3</v>
      </c>
      <c r="DM133" t="s">
        <v>3</v>
      </c>
      <c r="DN133">
        <v>114</v>
      </c>
      <c r="DO133">
        <v>67</v>
      </c>
      <c r="DP133">
        <v>1.0469999999999999</v>
      </c>
      <c r="DQ133">
        <v>1</v>
      </c>
      <c r="DU133">
        <v>1003</v>
      </c>
      <c r="DV133" t="s">
        <v>185</v>
      </c>
      <c r="DW133" t="s">
        <v>185</v>
      </c>
      <c r="DX133">
        <v>100</v>
      </c>
      <c r="DZ133" t="s">
        <v>3</v>
      </c>
      <c r="EA133" t="s">
        <v>3</v>
      </c>
      <c r="EB133" t="s">
        <v>3</v>
      </c>
      <c r="EC133" t="s">
        <v>3</v>
      </c>
      <c r="EE133">
        <v>54008075</v>
      </c>
      <c r="EF133">
        <v>40</v>
      </c>
      <c r="EG133" t="s">
        <v>152</v>
      </c>
      <c r="EH133">
        <v>0</v>
      </c>
      <c r="EI133" t="s">
        <v>3</v>
      </c>
      <c r="EJ133">
        <v>2</v>
      </c>
      <c r="EK133">
        <v>331</v>
      </c>
      <c r="EL133" t="s">
        <v>187</v>
      </c>
      <c r="EM133" t="s">
        <v>188</v>
      </c>
      <c r="EO133" t="s">
        <v>3</v>
      </c>
      <c r="EQ133">
        <v>0</v>
      </c>
      <c r="ER133">
        <v>107.48</v>
      </c>
      <c r="ES133">
        <v>15.19</v>
      </c>
      <c r="ET133">
        <v>3.39</v>
      </c>
      <c r="EU133">
        <v>0.79</v>
      </c>
      <c r="EV133">
        <v>88.9</v>
      </c>
      <c r="EW133">
        <v>7.21</v>
      </c>
      <c r="EX133">
        <v>0</v>
      </c>
      <c r="EY133">
        <v>0</v>
      </c>
      <c r="FQ133">
        <v>0</v>
      </c>
      <c r="FR133">
        <f t="shared" si="150"/>
        <v>0</v>
      </c>
      <c r="FS133">
        <v>0</v>
      </c>
      <c r="FX133">
        <v>114</v>
      </c>
      <c r="FY133">
        <v>67</v>
      </c>
      <c r="GA133" t="s">
        <v>3</v>
      </c>
      <c r="GD133">
        <v>0</v>
      </c>
      <c r="GF133">
        <v>2050499607</v>
      </c>
      <c r="GG133">
        <v>2</v>
      </c>
      <c r="GH133">
        <v>1</v>
      </c>
      <c r="GI133">
        <v>2</v>
      </c>
      <c r="GJ133">
        <v>0</v>
      </c>
      <c r="GK133">
        <f>ROUND(R133*(R12)/100,2)</f>
        <v>15.14</v>
      </c>
      <c r="GL133">
        <f t="shared" si="151"/>
        <v>0</v>
      </c>
      <c r="GM133">
        <f t="shared" si="152"/>
        <v>2431.12</v>
      </c>
      <c r="GN133">
        <f t="shared" si="153"/>
        <v>0</v>
      </c>
      <c r="GO133">
        <f t="shared" si="154"/>
        <v>2431.12</v>
      </c>
      <c r="GP133">
        <f t="shared" si="155"/>
        <v>0</v>
      </c>
      <c r="GR133">
        <v>0</v>
      </c>
      <c r="GS133">
        <v>0</v>
      </c>
      <c r="GT133">
        <v>0</v>
      </c>
      <c r="GU133" t="s">
        <v>3</v>
      </c>
      <c r="GV133">
        <f t="shared" si="156"/>
        <v>0</v>
      </c>
      <c r="GW133">
        <v>1</v>
      </c>
      <c r="GX133">
        <f t="shared" si="157"/>
        <v>0</v>
      </c>
      <c r="HA133">
        <v>0</v>
      </c>
      <c r="HB133">
        <v>0</v>
      </c>
      <c r="HC133">
        <f t="shared" si="158"/>
        <v>0</v>
      </c>
      <c r="HE133" t="s">
        <v>3</v>
      </c>
      <c r="HF133" t="s">
        <v>3</v>
      </c>
      <c r="HM133" t="s">
        <v>3</v>
      </c>
      <c r="HN133" t="s">
        <v>3</v>
      </c>
      <c r="HO133" t="s">
        <v>3</v>
      </c>
      <c r="HP133" t="s">
        <v>3</v>
      </c>
      <c r="HQ133" t="s">
        <v>3</v>
      </c>
      <c r="IK133">
        <v>0</v>
      </c>
    </row>
    <row r="134" spans="1:245" x14ac:dyDescent="0.2">
      <c r="A134">
        <v>17</v>
      </c>
      <c r="B134">
        <v>1</v>
      </c>
      <c r="C134">
        <f>ROW(SmtRes!A69)</f>
        <v>69</v>
      </c>
      <c r="D134">
        <f>ROW(EtalonRes!A69)</f>
        <v>69</v>
      </c>
      <c r="E134" t="s">
        <v>235</v>
      </c>
      <c r="F134" t="s">
        <v>205</v>
      </c>
      <c r="G134" t="s">
        <v>206</v>
      </c>
      <c r="H134" t="s">
        <v>147</v>
      </c>
      <c r="I134">
        <v>3</v>
      </c>
      <c r="J134">
        <v>0</v>
      </c>
      <c r="K134">
        <v>3</v>
      </c>
      <c r="O134">
        <f t="shared" si="119"/>
        <v>3032.03</v>
      </c>
      <c r="P134">
        <f t="shared" si="120"/>
        <v>467.21</v>
      </c>
      <c r="Q134">
        <f t="shared" si="121"/>
        <v>266.63</v>
      </c>
      <c r="R134">
        <f t="shared" si="122"/>
        <v>56.77</v>
      </c>
      <c r="S134">
        <f t="shared" si="123"/>
        <v>2298.19</v>
      </c>
      <c r="T134">
        <f t="shared" si="124"/>
        <v>0</v>
      </c>
      <c r="U134">
        <f t="shared" si="125"/>
        <v>6.5018699999999985</v>
      </c>
      <c r="V134">
        <f t="shared" si="126"/>
        <v>0</v>
      </c>
      <c r="W134">
        <f t="shared" si="127"/>
        <v>0</v>
      </c>
      <c r="X134">
        <f t="shared" si="128"/>
        <v>1815.57</v>
      </c>
      <c r="Y134">
        <f t="shared" si="129"/>
        <v>942.26</v>
      </c>
      <c r="AA134">
        <v>54436342</v>
      </c>
      <c r="AB134">
        <f t="shared" si="130"/>
        <v>53.99</v>
      </c>
      <c r="AC134">
        <f t="shared" si="131"/>
        <v>18.899999999999999</v>
      </c>
      <c r="AD134">
        <f t="shared" si="132"/>
        <v>9.57</v>
      </c>
      <c r="AE134">
        <f t="shared" si="133"/>
        <v>0.63</v>
      </c>
      <c r="AF134">
        <f t="shared" si="134"/>
        <v>25.52</v>
      </c>
      <c r="AG134">
        <f t="shared" si="135"/>
        <v>0</v>
      </c>
      <c r="AH134">
        <f t="shared" si="136"/>
        <v>2.0699999999999998</v>
      </c>
      <c r="AI134">
        <f t="shared" si="137"/>
        <v>0</v>
      </c>
      <c r="AJ134">
        <f t="shared" si="138"/>
        <v>0</v>
      </c>
      <c r="AK134">
        <v>53.99</v>
      </c>
      <c r="AL134">
        <v>18.899999999999999</v>
      </c>
      <c r="AM134">
        <v>9.57</v>
      </c>
      <c r="AN134">
        <v>0.63</v>
      </c>
      <c r="AO134">
        <v>25.52</v>
      </c>
      <c r="AP134">
        <v>0</v>
      </c>
      <c r="AQ134">
        <v>2.0699999999999998</v>
      </c>
      <c r="AR134">
        <v>0</v>
      </c>
      <c r="AS134">
        <v>0</v>
      </c>
      <c r="AT134">
        <v>79</v>
      </c>
      <c r="AU134">
        <v>41</v>
      </c>
      <c r="AV134">
        <v>1.0469999999999999</v>
      </c>
      <c r="AW134">
        <v>1</v>
      </c>
      <c r="AZ134">
        <v>1</v>
      </c>
      <c r="BA134">
        <v>28.67</v>
      </c>
      <c r="BB134">
        <v>8.8699999999999992</v>
      </c>
      <c r="BC134">
        <v>8.24</v>
      </c>
      <c r="BD134" t="s">
        <v>3</v>
      </c>
      <c r="BE134" t="s">
        <v>3</v>
      </c>
      <c r="BF134" t="s">
        <v>3</v>
      </c>
      <c r="BG134" t="s">
        <v>3</v>
      </c>
      <c r="BH134">
        <v>0</v>
      </c>
      <c r="BI134">
        <v>2</v>
      </c>
      <c r="BJ134" t="s">
        <v>207</v>
      </c>
      <c r="BM134">
        <v>333</v>
      </c>
      <c r="BN134">
        <v>0</v>
      </c>
      <c r="BO134" t="s">
        <v>205</v>
      </c>
      <c r="BP134">
        <v>1</v>
      </c>
      <c r="BQ134">
        <v>40</v>
      </c>
      <c r="BR134">
        <v>0</v>
      </c>
      <c r="BS134">
        <v>28.67</v>
      </c>
      <c r="BT134">
        <v>1</v>
      </c>
      <c r="BU134">
        <v>1</v>
      </c>
      <c r="BV134">
        <v>1</v>
      </c>
      <c r="BW134">
        <v>1</v>
      </c>
      <c r="BX134">
        <v>1</v>
      </c>
      <c r="BY134" t="s">
        <v>3</v>
      </c>
      <c r="BZ134">
        <v>79</v>
      </c>
      <c r="CA134">
        <v>41</v>
      </c>
      <c r="CB134" t="s">
        <v>3</v>
      </c>
      <c r="CE134">
        <v>30</v>
      </c>
      <c r="CF134">
        <v>0</v>
      </c>
      <c r="CG134">
        <v>0</v>
      </c>
      <c r="CM134">
        <v>0</v>
      </c>
      <c r="CN134" t="s">
        <v>3</v>
      </c>
      <c r="CO134">
        <v>0</v>
      </c>
      <c r="CP134">
        <f t="shared" si="139"/>
        <v>3032.0299999999997</v>
      </c>
      <c r="CQ134">
        <f t="shared" si="140"/>
        <v>155.74</v>
      </c>
      <c r="CR134">
        <f t="shared" si="141"/>
        <v>88.88</v>
      </c>
      <c r="CS134">
        <f t="shared" si="142"/>
        <v>18.920000000000002</v>
      </c>
      <c r="CT134">
        <f t="shared" si="143"/>
        <v>766.06</v>
      </c>
      <c r="CU134">
        <f t="shared" si="144"/>
        <v>0</v>
      </c>
      <c r="CV134">
        <f t="shared" si="145"/>
        <v>2.1672899999999995</v>
      </c>
      <c r="CW134">
        <f t="shared" si="146"/>
        <v>0</v>
      </c>
      <c r="CX134">
        <f t="shared" si="147"/>
        <v>0</v>
      </c>
      <c r="CY134">
        <f t="shared" si="148"/>
        <v>1815.5701000000001</v>
      </c>
      <c r="CZ134">
        <f t="shared" si="149"/>
        <v>942.25789999999995</v>
      </c>
      <c r="DC134" t="s">
        <v>3</v>
      </c>
      <c r="DD134" t="s">
        <v>3</v>
      </c>
      <c r="DE134" t="s">
        <v>3</v>
      </c>
      <c r="DF134" t="s">
        <v>3</v>
      </c>
      <c r="DG134" t="s">
        <v>3</v>
      </c>
      <c r="DH134" t="s">
        <v>3</v>
      </c>
      <c r="DI134" t="s">
        <v>3</v>
      </c>
      <c r="DJ134" t="s">
        <v>3</v>
      </c>
      <c r="DK134" t="s">
        <v>3</v>
      </c>
      <c r="DL134" t="s">
        <v>3</v>
      </c>
      <c r="DM134" t="s">
        <v>3</v>
      </c>
      <c r="DN134">
        <v>114</v>
      </c>
      <c r="DO134">
        <v>67</v>
      </c>
      <c r="DP134">
        <v>1.0469999999999999</v>
      </c>
      <c r="DQ134">
        <v>1</v>
      </c>
      <c r="DU134">
        <v>1013</v>
      </c>
      <c r="DV134" t="s">
        <v>147</v>
      </c>
      <c r="DW134" t="s">
        <v>147</v>
      </c>
      <c r="DX134">
        <v>1</v>
      </c>
      <c r="DZ134" t="s">
        <v>3</v>
      </c>
      <c r="EA134" t="s">
        <v>3</v>
      </c>
      <c r="EB134" t="s">
        <v>3</v>
      </c>
      <c r="EC134" t="s">
        <v>3</v>
      </c>
      <c r="EE134">
        <v>54008077</v>
      </c>
      <c r="EF134">
        <v>40</v>
      </c>
      <c r="EG134" t="s">
        <v>152</v>
      </c>
      <c r="EH134">
        <v>0</v>
      </c>
      <c r="EI134" t="s">
        <v>3</v>
      </c>
      <c r="EJ134">
        <v>2</v>
      </c>
      <c r="EK134">
        <v>333</v>
      </c>
      <c r="EL134" t="s">
        <v>194</v>
      </c>
      <c r="EM134" t="s">
        <v>195</v>
      </c>
      <c r="EO134" t="s">
        <v>3</v>
      </c>
      <c r="EQ134">
        <v>0</v>
      </c>
      <c r="ER134">
        <v>53.99</v>
      </c>
      <c r="ES134">
        <v>18.899999999999999</v>
      </c>
      <c r="ET134">
        <v>9.57</v>
      </c>
      <c r="EU134">
        <v>0.63</v>
      </c>
      <c r="EV134">
        <v>25.52</v>
      </c>
      <c r="EW134">
        <v>2.0699999999999998</v>
      </c>
      <c r="EX134">
        <v>0</v>
      </c>
      <c r="EY134">
        <v>0</v>
      </c>
      <c r="FQ134">
        <v>0</v>
      </c>
      <c r="FR134">
        <f t="shared" si="150"/>
        <v>0</v>
      </c>
      <c r="FS134">
        <v>0</v>
      </c>
      <c r="FX134">
        <v>114</v>
      </c>
      <c r="FY134">
        <v>67</v>
      </c>
      <c r="GA134" t="s">
        <v>3</v>
      </c>
      <c r="GD134">
        <v>0</v>
      </c>
      <c r="GF134">
        <v>-1847801864</v>
      </c>
      <c r="GG134">
        <v>2</v>
      </c>
      <c r="GH134">
        <v>1</v>
      </c>
      <c r="GI134">
        <v>2</v>
      </c>
      <c r="GJ134">
        <v>0</v>
      </c>
      <c r="GK134">
        <f>ROUND(R134*(R12)/100,2)</f>
        <v>90.83</v>
      </c>
      <c r="GL134">
        <f t="shared" si="151"/>
        <v>0</v>
      </c>
      <c r="GM134">
        <f t="shared" si="152"/>
        <v>5880.69</v>
      </c>
      <c r="GN134">
        <f t="shared" si="153"/>
        <v>0</v>
      </c>
      <c r="GO134">
        <f t="shared" si="154"/>
        <v>5880.69</v>
      </c>
      <c r="GP134">
        <f t="shared" si="155"/>
        <v>0</v>
      </c>
      <c r="GR134">
        <v>0</v>
      </c>
      <c r="GS134">
        <v>0</v>
      </c>
      <c r="GT134">
        <v>0</v>
      </c>
      <c r="GU134" t="s">
        <v>3</v>
      </c>
      <c r="GV134">
        <f t="shared" si="156"/>
        <v>0</v>
      </c>
      <c r="GW134">
        <v>1</v>
      </c>
      <c r="GX134">
        <f t="shared" si="157"/>
        <v>0</v>
      </c>
      <c r="HA134">
        <v>0</v>
      </c>
      <c r="HB134">
        <v>0</v>
      </c>
      <c r="HC134">
        <f t="shared" si="158"/>
        <v>0</v>
      </c>
      <c r="HE134" t="s">
        <v>3</v>
      </c>
      <c r="HF134" t="s">
        <v>3</v>
      </c>
      <c r="HM134" t="s">
        <v>3</v>
      </c>
      <c r="HN134" t="s">
        <v>3</v>
      </c>
      <c r="HO134" t="s">
        <v>3</v>
      </c>
      <c r="HP134" t="s">
        <v>3</v>
      </c>
      <c r="HQ134" t="s">
        <v>3</v>
      </c>
      <c r="IK134">
        <v>0</v>
      </c>
    </row>
    <row r="135" spans="1:245" x14ac:dyDescent="0.2">
      <c r="A135">
        <v>17</v>
      </c>
      <c r="B135">
        <v>1</v>
      </c>
      <c r="C135">
        <f>ROW(SmtRes!A70)</f>
        <v>70</v>
      </c>
      <c r="D135">
        <f>ROW(EtalonRes!A70)</f>
        <v>70</v>
      </c>
      <c r="E135" t="s">
        <v>236</v>
      </c>
      <c r="F135" t="s">
        <v>190</v>
      </c>
      <c r="G135" t="s">
        <v>191</v>
      </c>
      <c r="H135" t="s">
        <v>192</v>
      </c>
      <c r="I135">
        <f>ROUND(5/100,9)</f>
        <v>0.05</v>
      </c>
      <c r="J135">
        <v>0</v>
      </c>
      <c r="K135">
        <f>ROUND(5/100,9)</f>
        <v>0.05</v>
      </c>
      <c r="O135">
        <f t="shared" si="119"/>
        <v>1502.08</v>
      </c>
      <c r="P135">
        <f t="shared" si="120"/>
        <v>36.92</v>
      </c>
      <c r="Q135">
        <f t="shared" si="121"/>
        <v>31.09</v>
      </c>
      <c r="R135">
        <f t="shared" si="122"/>
        <v>7.74</v>
      </c>
      <c r="S135">
        <f t="shared" si="123"/>
        <v>1434.07</v>
      </c>
      <c r="T135">
        <f t="shared" si="124"/>
        <v>0</v>
      </c>
      <c r="U135">
        <f t="shared" si="125"/>
        <v>3.8477250000000001</v>
      </c>
      <c r="V135">
        <f t="shared" si="126"/>
        <v>0</v>
      </c>
      <c r="W135">
        <f t="shared" si="127"/>
        <v>0</v>
      </c>
      <c r="X135">
        <f t="shared" si="128"/>
        <v>1132.92</v>
      </c>
      <c r="Y135">
        <f t="shared" si="129"/>
        <v>587.97</v>
      </c>
      <c r="AA135">
        <v>54436342</v>
      </c>
      <c r="AB135">
        <f t="shared" si="130"/>
        <v>1109.9100000000001</v>
      </c>
      <c r="AC135">
        <f t="shared" si="131"/>
        <v>89.6</v>
      </c>
      <c r="AD135">
        <f t="shared" si="132"/>
        <v>64.81</v>
      </c>
      <c r="AE135">
        <f t="shared" si="133"/>
        <v>5.16</v>
      </c>
      <c r="AF135">
        <f t="shared" si="134"/>
        <v>955.5</v>
      </c>
      <c r="AG135">
        <f t="shared" si="135"/>
        <v>0</v>
      </c>
      <c r="AH135">
        <f t="shared" si="136"/>
        <v>73.5</v>
      </c>
      <c r="AI135">
        <f t="shared" si="137"/>
        <v>0</v>
      </c>
      <c r="AJ135">
        <f t="shared" si="138"/>
        <v>0</v>
      </c>
      <c r="AK135">
        <v>1109.9100000000001</v>
      </c>
      <c r="AL135">
        <v>89.6</v>
      </c>
      <c r="AM135">
        <v>64.81</v>
      </c>
      <c r="AN135">
        <v>5.16</v>
      </c>
      <c r="AO135">
        <v>955.5</v>
      </c>
      <c r="AP135">
        <v>0</v>
      </c>
      <c r="AQ135">
        <v>73.5</v>
      </c>
      <c r="AR135">
        <v>0</v>
      </c>
      <c r="AS135">
        <v>0</v>
      </c>
      <c r="AT135">
        <v>79</v>
      </c>
      <c r="AU135">
        <v>41</v>
      </c>
      <c r="AV135">
        <v>1.0469999999999999</v>
      </c>
      <c r="AW135">
        <v>1</v>
      </c>
      <c r="AZ135">
        <v>1</v>
      </c>
      <c r="BA135">
        <v>28.67</v>
      </c>
      <c r="BB135">
        <v>9.17</v>
      </c>
      <c r="BC135">
        <v>8.24</v>
      </c>
      <c r="BD135" t="s">
        <v>3</v>
      </c>
      <c r="BE135" t="s">
        <v>3</v>
      </c>
      <c r="BF135" t="s">
        <v>3</v>
      </c>
      <c r="BG135" t="s">
        <v>3</v>
      </c>
      <c r="BH135">
        <v>0</v>
      </c>
      <c r="BI135">
        <v>2</v>
      </c>
      <c r="BJ135" t="s">
        <v>193</v>
      </c>
      <c r="BM135">
        <v>333</v>
      </c>
      <c r="BN135">
        <v>0</v>
      </c>
      <c r="BO135" t="s">
        <v>190</v>
      </c>
      <c r="BP135">
        <v>1</v>
      </c>
      <c r="BQ135">
        <v>40</v>
      </c>
      <c r="BR135">
        <v>0</v>
      </c>
      <c r="BS135">
        <v>28.67</v>
      </c>
      <c r="BT135">
        <v>1</v>
      </c>
      <c r="BU135">
        <v>1</v>
      </c>
      <c r="BV135">
        <v>1</v>
      </c>
      <c r="BW135">
        <v>1</v>
      </c>
      <c r="BX135">
        <v>1</v>
      </c>
      <c r="BY135" t="s">
        <v>3</v>
      </c>
      <c r="BZ135">
        <v>79</v>
      </c>
      <c r="CA135">
        <v>41</v>
      </c>
      <c r="CB135" t="s">
        <v>3</v>
      </c>
      <c r="CE135">
        <v>30</v>
      </c>
      <c r="CF135">
        <v>0</v>
      </c>
      <c r="CG135">
        <v>0</v>
      </c>
      <c r="CM135">
        <v>0</v>
      </c>
      <c r="CN135" t="s">
        <v>3</v>
      </c>
      <c r="CO135">
        <v>0</v>
      </c>
      <c r="CP135">
        <f t="shared" si="139"/>
        <v>1502.08</v>
      </c>
      <c r="CQ135">
        <f t="shared" si="140"/>
        <v>738.3</v>
      </c>
      <c r="CR135">
        <f t="shared" si="141"/>
        <v>622.28</v>
      </c>
      <c r="CS135">
        <f t="shared" si="142"/>
        <v>154.82</v>
      </c>
      <c r="CT135">
        <f t="shared" si="143"/>
        <v>28681.75</v>
      </c>
      <c r="CU135">
        <f t="shared" si="144"/>
        <v>0</v>
      </c>
      <c r="CV135">
        <f t="shared" si="145"/>
        <v>76.954499999999996</v>
      </c>
      <c r="CW135">
        <f t="shared" si="146"/>
        <v>0</v>
      </c>
      <c r="CX135">
        <f t="shared" si="147"/>
        <v>0</v>
      </c>
      <c r="CY135">
        <f t="shared" si="148"/>
        <v>1132.9152999999999</v>
      </c>
      <c r="CZ135">
        <f t="shared" si="149"/>
        <v>587.9686999999999</v>
      </c>
      <c r="DC135" t="s">
        <v>3</v>
      </c>
      <c r="DD135" t="s">
        <v>3</v>
      </c>
      <c r="DE135" t="s">
        <v>3</v>
      </c>
      <c r="DF135" t="s">
        <v>3</v>
      </c>
      <c r="DG135" t="s">
        <v>3</v>
      </c>
      <c r="DH135" t="s">
        <v>3</v>
      </c>
      <c r="DI135" t="s">
        <v>3</v>
      </c>
      <c r="DJ135" t="s">
        <v>3</v>
      </c>
      <c r="DK135" t="s">
        <v>3</v>
      </c>
      <c r="DL135" t="s">
        <v>3</v>
      </c>
      <c r="DM135" t="s">
        <v>3</v>
      </c>
      <c r="DN135">
        <v>114</v>
      </c>
      <c r="DO135">
        <v>67</v>
      </c>
      <c r="DP135">
        <v>1.0469999999999999</v>
      </c>
      <c r="DQ135">
        <v>1</v>
      </c>
      <c r="DU135">
        <v>1010</v>
      </c>
      <c r="DV135" t="s">
        <v>192</v>
      </c>
      <c r="DW135" t="s">
        <v>192</v>
      </c>
      <c r="DX135">
        <v>100</v>
      </c>
      <c r="DZ135" t="s">
        <v>3</v>
      </c>
      <c r="EA135" t="s">
        <v>3</v>
      </c>
      <c r="EB135" t="s">
        <v>3</v>
      </c>
      <c r="EC135" t="s">
        <v>3</v>
      </c>
      <c r="EE135">
        <v>54008077</v>
      </c>
      <c r="EF135">
        <v>40</v>
      </c>
      <c r="EG135" t="s">
        <v>152</v>
      </c>
      <c r="EH135">
        <v>0</v>
      </c>
      <c r="EI135" t="s">
        <v>3</v>
      </c>
      <c r="EJ135">
        <v>2</v>
      </c>
      <c r="EK135">
        <v>333</v>
      </c>
      <c r="EL135" t="s">
        <v>194</v>
      </c>
      <c r="EM135" t="s">
        <v>195</v>
      </c>
      <c r="EO135" t="s">
        <v>3</v>
      </c>
      <c r="EQ135">
        <v>0</v>
      </c>
      <c r="ER135">
        <v>1109.9100000000001</v>
      </c>
      <c r="ES135">
        <v>89.6</v>
      </c>
      <c r="ET135">
        <v>64.81</v>
      </c>
      <c r="EU135">
        <v>5.16</v>
      </c>
      <c r="EV135">
        <v>955.5</v>
      </c>
      <c r="EW135">
        <v>73.5</v>
      </c>
      <c r="EX135">
        <v>0</v>
      </c>
      <c r="EY135">
        <v>0</v>
      </c>
      <c r="FQ135">
        <v>0</v>
      </c>
      <c r="FR135">
        <f t="shared" si="150"/>
        <v>0</v>
      </c>
      <c r="FS135">
        <v>0</v>
      </c>
      <c r="FX135">
        <v>114</v>
      </c>
      <c r="FY135">
        <v>67</v>
      </c>
      <c r="GA135" t="s">
        <v>3</v>
      </c>
      <c r="GD135">
        <v>0</v>
      </c>
      <c r="GF135">
        <v>-524852819</v>
      </c>
      <c r="GG135">
        <v>2</v>
      </c>
      <c r="GH135">
        <v>1</v>
      </c>
      <c r="GI135">
        <v>2</v>
      </c>
      <c r="GJ135">
        <v>0</v>
      </c>
      <c r="GK135">
        <f>ROUND(R135*(R12)/100,2)</f>
        <v>12.38</v>
      </c>
      <c r="GL135">
        <f t="shared" si="151"/>
        <v>0</v>
      </c>
      <c r="GM135">
        <f t="shared" si="152"/>
        <v>3235.35</v>
      </c>
      <c r="GN135">
        <f t="shared" si="153"/>
        <v>0</v>
      </c>
      <c r="GO135">
        <f t="shared" si="154"/>
        <v>3235.35</v>
      </c>
      <c r="GP135">
        <f t="shared" si="155"/>
        <v>0</v>
      </c>
      <c r="GR135">
        <v>0</v>
      </c>
      <c r="GS135">
        <v>0</v>
      </c>
      <c r="GT135">
        <v>0</v>
      </c>
      <c r="GU135" t="s">
        <v>3</v>
      </c>
      <c r="GV135">
        <f t="shared" si="156"/>
        <v>0</v>
      </c>
      <c r="GW135">
        <v>1</v>
      </c>
      <c r="GX135">
        <f t="shared" si="157"/>
        <v>0</v>
      </c>
      <c r="HA135">
        <v>0</v>
      </c>
      <c r="HB135">
        <v>0</v>
      </c>
      <c r="HC135">
        <f t="shared" si="158"/>
        <v>0</v>
      </c>
      <c r="HE135" t="s">
        <v>3</v>
      </c>
      <c r="HF135" t="s">
        <v>3</v>
      </c>
      <c r="HM135" t="s">
        <v>3</v>
      </c>
      <c r="HN135" t="s">
        <v>3</v>
      </c>
      <c r="HO135" t="s">
        <v>3</v>
      </c>
      <c r="HP135" t="s">
        <v>3</v>
      </c>
      <c r="HQ135" t="s">
        <v>3</v>
      </c>
      <c r="IK135">
        <v>0</v>
      </c>
    </row>
    <row r="136" spans="1:245" x14ac:dyDescent="0.2">
      <c r="A136">
        <v>17</v>
      </c>
      <c r="B136">
        <v>1</v>
      </c>
      <c r="C136">
        <f>ROW(SmtRes!A71)</f>
        <v>71</v>
      </c>
      <c r="D136">
        <f>ROW(EtalonRes!A71)</f>
        <v>71</v>
      </c>
      <c r="E136" t="s">
        <v>237</v>
      </c>
      <c r="F136" t="s">
        <v>197</v>
      </c>
      <c r="G136" t="s">
        <v>198</v>
      </c>
      <c r="H136" t="s">
        <v>192</v>
      </c>
      <c r="I136">
        <f>ROUND(2/100,9)</f>
        <v>0.02</v>
      </c>
      <c r="J136">
        <v>0</v>
      </c>
      <c r="K136">
        <f>ROUND(2/100,9)</f>
        <v>0.02</v>
      </c>
      <c r="O136">
        <f t="shared" si="119"/>
        <v>297.87</v>
      </c>
      <c r="P136">
        <f t="shared" si="120"/>
        <v>4.45</v>
      </c>
      <c r="Q136">
        <f t="shared" si="121"/>
        <v>2.99</v>
      </c>
      <c r="R136">
        <f t="shared" si="122"/>
        <v>0.56999999999999995</v>
      </c>
      <c r="S136">
        <f t="shared" si="123"/>
        <v>290.43</v>
      </c>
      <c r="T136">
        <f t="shared" si="124"/>
        <v>0</v>
      </c>
      <c r="U136">
        <f t="shared" si="125"/>
        <v>0.77959619999999985</v>
      </c>
      <c r="V136">
        <f t="shared" si="126"/>
        <v>0</v>
      </c>
      <c r="W136">
        <f t="shared" si="127"/>
        <v>0</v>
      </c>
      <c r="X136">
        <f t="shared" si="128"/>
        <v>229.44</v>
      </c>
      <c r="Y136">
        <f t="shared" si="129"/>
        <v>119.08</v>
      </c>
      <c r="AA136">
        <v>54436342</v>
      </c>
      <c r="AB136">
        <f t="shared" si="130"/>
        <v>526.61</v>
      </c>
      <c r="AC136">
        <f t="shared" si="131"/>
        <v>26.88</v>
      </c>
      <c r="AD136">
        <f t="shared" si="132"/>
        <v>15.74</v>
      </c>
      <c r="AE136">
        <f t="shared" si="133"/>
        <v>1.18</v>
      </c>
      <c r="AF136">
        <f t="shared" si="134"/>
        <v>483.99</v>
      </c>
      <c r="AG136">
        <f t="shared" si="135"/>
        <v>0</v>
      </c>
      <c r="AH136">
        <f t="shared" si="136"/>
        <v>37.229999999999997</v>
      </c>
      <c r="AI136">
        <f t="shared" si="137"/>
        <v>0</v>
      </c>
      <c r="AJ136">
        <f t="shared" si="138"/>
        <v>0</v>
      </c>
      <c r="AK136">
        <v>526.61</v>
      </c>
      <c r="AL136">
        <v>26.88</v>
      </c>
      <c r="AM136">
        <v>15.74</v>
      </c>
      <c r="AN136">
        <v>1.18</v>
      </c>
      <c r="AO136">
        <v>483.99</v>
      </c>
      <c r="AP136">
        <v>0</v>
      </c>
      <c r="AQ136">
        <v>37.229999999999997</v>
      </c>
      <c r="AR136">
        <v>0</v>
      </c>
      <c r="AS136">
        <v>0</v>
      </c>
      <c r="AT136">
        <v>79</v>
      </c>
      <c r="AU136">
        <v>41</v>
      </c>
      <c r="AV136">
        <v>1.0469999999999999</v>
      </c>
      <c r="AW136">
        <v>1</v>
      </c>
      <c r="AZ136">
        <v>1</v>
      </c>
      <c r="BA136">
        <v>28.67</v>
      </c>
      <c r="BB136">
        <v>9.07</v>
      </c>
      <c r="BC136">
        <v>8.24</v>
      </c>
      <c r="BD136" t="s">
        <v>3</v>
      </c>
      <c r="BE136" t="s">
        <v>3</v>
      </c>
      <c r="BF136" t="s">
        <v>3</v>
      </c>
      <c r="BG136" t="s">
        <v>3</v>
      </c>
      <c r="BH136">
        <v>0</v>
      </c>
      <c r="BI136">
        <v>2</v>
      </c>
      <c r="BJ136" t="s">
        <v>199</v>
      </c>
      <c r="BM136">
        <v>333</v>
      </c>
      <c r="BN136">
        <v>0</v>
      </c>
      <c r="BO136" t="s">
        <v>197</v>
      </c>
      <c r="BP136">
        <v>1</v>
      </c>
      <c r="BQ136">
        <v>40</v>
      </c>
      <c r="BR136">
        <v>0</v>
      </c>
      <c r="BS136">
        <v>28.67</v>
      </c>
      <c r="BT136">
        <v>1</v>
      </c>
      <c r="BU136">
        <v>1</v>
      </c>
      <c r="BV136">
        <v>1</v>
      </c>
      <c r="BW136">
        <v>1</v>
      </c>
      <c r="BX136">
        <v>1</v>
      </c>
      <c r="BY136" t="s">
        <v>3</v>
      </c>
      <c r="BZ136">
        <v>79</v>
      </c>
      <c r="CA136">
        <v>41</v>
      </c>
      <c r="CB136" t="s">
        <v>3</v>
      </c>
      <c r="CE136">
        <v>30</v>
      </c>
      <c r="CF136">
        <v>0</v>
      </c>
      <c r="CG136">
        <v>0</v>
      </c>
      <c r="CM136">
        <v>0</v>
      </c>
      <c r="CN136" t="s">
        <v>3</v>
      </c>
      <c r="CO136">
        <v>0</v>
      </c>
      <c r="CP136">
        <f t="shared" si="139"/>
        <v>297.87</v>
      </c>
      <c r="CQ136">
        <f t="shared" si="140"/>
        <v>221.49</v>
      </c>
      <c r="CR136">
        <f t="shared" si="141"/>
        <v>149.47</v>
      </c>
      <c r="CS136">
        <f t="shared" si="142"/>
        <v>35.549999999999997</v>
      </c>
      <c r="CT136">
        <f t="shared" si="143"/>
        <v>14528.24</v>
      </c>
      <c r="CU136">
        <f t="shared" si="144"/>
        <v>0</v>
      </c>
      <c r="CV136">
        <f t="shared" si="145"/>
        <v>38.979809999999993</v>
      </c>
      <c r="CW136">
        <f t="shared" si="146"/>
        <v>0</v>
      </c>
      <c r="CX136">
        <f t="shared" si="147"/>
        <v>0</v>
      </c>
      <c r="CY136">
        <f t="shared" si="148"/>
        <v>229.43970000000002</v>
      </c>
      <c r="CZ136">
        <f t="shared" si="149"/>
        <v>119.07629999999999</v>
      </c>
      <c r="DC136" t="s">
        <v>3</v>
      </c>
      <c r="DD136" t="s">
        <v>3</v>
      </c>
      <c r="DE136" t="s">
        <v>3</v>
      </c>
      <c r="DF136" t="s">
        <v>3</v>
      </c>
      <c r="DG136" t="s">
        <v>3</v>
      </c>
      <c r="DH136" t="s">
        <v>3</v>
      </c>
      <c r="DI136" t="s">
        <v>3</v>
      </c>
      <c r="DJ136" t="s">
        <v>3</v>
      </c>
      <c r="DK136" t="s">
        <v>3</v>
      </c>
      <c r="DL136" t="s">
        <v>3</v>
      </c>
      <c r="DM136" t="s">
        <v>3</v>
      </c>
      <c r="DN136">
        <v>114</v>
      </c>
      <c r="DO136">
        <v>67</v>
      </c>
      <c r="DP136">
        <v>1.0469999999999999</v>
      </c>
      <c r="DQ136">
        <v>1</v>
      </c>
      <c r="DU136">
        <v>1010</v>
      </c>
      <c r="DV136" t="s">
        <v>192</v>
      </c>
      <c r="DW136" t="s">
        <v>192</v>
      </c>
      <c r="DX136">
        <v>100</v>
      </c>
      <c r="DZ136" t="s">
        <v>3</v>
      </c>
      <c r="EA136" t="s">
        <v>3</v>
      </c>
      <c r="EB136" t="s">
        <v>3</v>
      </c>
      <c r="EC136" t="s">
        <v>3</v>
      </c>
      <c r="EE136">
        <v>54008077</v>
      </c>
      <c r="EF136">
        <v>40</v>
      </c>
      <c r="EG136" t="s">
        <v>152</v>
      </c>
      <c r="EH136">
        <v>0</v>
      </c>
      <c r="EI136" t="s">
        <v>3</v>
      </c>
      <c r="EJ136">
        <v>2</v>
      </c>
      <c r="EK136">
        <v>333</v>
      </c>
      <c r="EL136" t="s">
        <v>194</v>
      </c>
      <c r="EM136" t="s">
        <v>195</v>
      </c>
      <c r="EO136" t="s">
        <v>3</v>
      </c>
      <c r="EQ136">
        <v>0</v>
      </c>
      <c r="ER136">
        <v>526.61</v>
      </c>
      <c r="ES136">
        <v>26.88</v>
      </c>
      <c r="ET136">
        <v>15.74</v>
      </c>
      <c r="EU136">
        <v>1.18</v>
      </c>
      <c r="EV136">
        <v>483.99</v>
      </c>
      <c r="EW136">
        <v>37.229999999999997</v>
      </c>
      <c r="EX136">
        <v>0</v>
      </c>
      <c r="EY136">
        <v>0</v>
      </c>
      <c r="FQ136">
        <v>0</v>
      </c>
      <c r="FR136">
        <f t="shared" si="150"/>
        <v>0</v>
      </c>
      <c r="FS136">
        <v>0</v>
      </c>
      <c r="FX136">
        <v>114</v>
      </c>
      <c r="FY136">
        <v>67</v>
      </c>
      <c r="GA136" t="s">
        <v>3</v>
      </c>
      <c r="GD136">
        <v>0</v>
      </c>
      <c r="GF136">
        <v>603581456</v>
      </c>
      <c r="GG136">
        <v>2</v>
      </c>
      <c r="GH136">
        <v>1</v>
      </c>
      <c r="GI136">
        <v>2</v>
      </c>
      <c r="GJ136">
        <v>0</v>
      </c>
      <c r="GK136">
        <f>ROUND(R136*(R12)/100,2)</f>
        <v>0.91</v>
      </c>
      <c r="GL136">
        <f t="shared" si="151"/>
        <v>0</v>
      </c>
      <c r="GM136">
        <f t="shared" si="152"/>
        <v>647.29999999999995</v>
      </c>
      <c r="GN136">
        <f t="shared" si="153"/>
        <v>0</v>
      </c>
      <c r="GO136">
        <f t="shared" si="154"/>
        <v>647.29999999999995</v>
      </c>
      <c r="GP136">
        <f t="shared" si="155"/>
        <v>0</v>
      </c>
      <c r="GR136">
        <v>0</v>
      </c>
      <c r="GS136">
        <v>0</v>
      </c>
      <c r="GT136">
        <v>0</v>
      </c>
      <c r="GU136" t="s">
        <v>3</v>
      </c>
      <c r="GV136">
        <f t="shared" si="156"/>
        <v>0</v>
      </c>
      <c r="GW136">
        <v>1</v>
      </c>
      <c r="GX136">
        <f t="shared" si="157"/>
        <v>0</v>
      </c>
      <c r="HA136">
        <v>0</v>
      </c>
      <c r="HB136">
        <v>0</v>
      </c>
      <c r="HC136">
        <f t="shared" si="158"/>
        <v>0</v>
      </c>
      <c r="HE136" t="s">
        <v>3</v>
      </c>
      <c r="HF136" t="s">
        <v>3</v>
      </c>
      <c r="HM136" t="s">
        <v>3</v>
      </c>
      <c r="HN136" t="s">
        <v>3</v>
      </c>
      <c r="HO136" t="s">
        <v>3</v>
      </c>
      <c r="HP136" t="s">
        <v>3</v>
      </c>
      <c r="HQ136" t="s">
        <v>3</v>
      </c>
      <c r="IK136">
        <v>0</v>
      </c>
    </row>
    <row r="137" spans="1:245" x14ac:dyDescent="0.2">
      <c r="A137">
        <v>17</v>
      </c>
      <c r="B137">
        <v>1</v>
      </c>
      <c r="C137">
        <f>ROW(SmtRes!A72)</f>
        <v>72</v>
      </c>
      <c r="D137">
        <f>ROW(EtalonRes!A72)</f>
        <v>72</v>
      </c>
      <c r="E137" t="s">
        <v>238</v>
      </c>
      <c r="F137" t="s">
        <v>201</v>
      </c>
      <c r="G137" t="s">
        <v>202</v>
      </c>
      <c r="H137" t="s">
        <v>192</v>
      </c>
      <c r="I137">
        <f>ROUND(1/100,9)</f>
        <v>0.01</v>
      </c>
      <c r="J137">
        <v>0</v>
      </c>
      <c r="K137">
        <f>ROUND(1/100,9)</f>
        <v>0.01</v>
      </c>
      <c r="O137">
        <f t="shared" si="119"/>
        <v>136.61000000000001</v>
      </c>
      <c r="P137">
        <f t="shared" si="120"/>
        <v>2.14</v>
      </c>
      <c r="Q137">
        <f t="shared" si="121"/>
        <v>1.44</v>
      </c>
      <c r="R137">
        <f t="shared" si="122"/>
        <v>0.28999999999999998</v>
      </c>
      <c r="S137">
        <f t="shared" si="123"/>
        <v>133.03</v>
      </c>
      <c r="T137">
        <f t="shared" si="124"/>
        <v>0</v>
      </c>
      <c r="U137">
        <f t="shared" si="125"/>
        <v>0.35702699999999998</v>
      </c>
      <c r="V137">
        <f t="shared" si="126"/>
        <v>0</v>
      </c>
      <c r="W137">
        <f t="shared" si="127"/>
        <v>0</v>
      </c>
      <c r="X137">
        <f t="shared" si="128"/>
        <v>105.09</v>
      </c>
      <c r="Y137">
        <f t="shared" si="129"/>
        <v>54.54</v>
      </c>
      <c r="AA137">
        <v>54436342</v>
      </c>
      <c r="AB137">
        <f t="shared" si="130"/>
        <v>485.12</v>
      </c>
      <c r="AC137">
        <f t="shared" si="131"/>
        <v>26.25</v>
      </c>
      <c r="AD137">
        <f t="shared" si="132"/>
        <v>15.57</v>
      </c>
      <c r="AE137">
        <f t="shared" si="133"/>
        <v>1.1399999999999999</v>
      </c>
      <c r="AF137">
        <f t="shared" si="134"/>
        <v>443.3</v>
      </c>
      <c r="AG137">
        <f t="shared" si="135"/>
        <v>0</v>
      </c>
      <c r="AH137">
        <f t="shared" si="136"/>
        <v>34.1</v>
      </c>
      <c r="AI137">
        <f t="shared" si="137"/>
        <v>0</v>
      </c>
      <c r="AJ137">
        <f t="shared" si="138"/>
        <v>0</v>
      </c>
      <c r="AK137">
        <v>485.12</v>
      </c>
      <c r="AL137">
        <v>26.25</v>
      </c>
      <c r="AM137">
        <v>15.57</v>
      </c>
      <c r="AN137">
        <v>1.1399999999999999</v>
      </c>
      <c r="AO137">
        <v>443.3</v>
      </c>
      <c r="AP137">
        <v>0</v>
      </c>
      <c r="AQ137">
        <v>34.1</v>
      </c>
      <c r="AR137">
        <v>0</v>
      </c>
      <c r="AS137">
        <v>0</v>
      </c>
      <c r="AT137">
        <v>79</v>
      </c>
      <c r="AU137">
        <v>41</v>
      </c>
      <c r="AV137">
        <v>1.0469999999999999</v>
      </c>
      <c r="AW137">
        <v>1</v>
      </c>
      <c r="AZ137">
        <v>1</v>
      </c>
      <c r="BA137">
        <v>28.67</v>
      </c>
      <c r="BB137">
        <v>9.0299999999999994</v>
      </c>
      <c r="BC137">
        <v>8.24</v>
      </c>
      <c r="BD137" t="s">
        <v>3</v>
      </c>
      <c r="BE137" t="s">
        <v>3</v>
      </c>
      <c r="BF137" t="s">
        <v>3</v>
      </c>
      <c r="BG137" t="s">
        <v>3</v>
      </c>
      <c r="BH137">
        <v>0</v>
      </c>
      <c r="BI137">
        <v>2</v>
      </c>
      <c r="BJ137" t="s">
        <v>203</v>
      </c>
      <c r="BM137">
        <v>333</v>
      </c>
      <c r="BN137">
        <v>0</v>
      </c>
      <c r="BO137" t="s">
        <v>201</v>
      </c>
      <c r="BP137">
        <v>1</v>
      </c>
      <c r="BQ137">
        <v>40</v>
      </c>
      <c r="BR137">
        <v>0</v>
      </c>
      <c r="BS137">
        <v>28.67</v>
      </c>
      <c r="BT137">
        <v>1</v>
      </c>
      <c r="BU137">
        <v>1</v>
      </c>
      <c r="BV137">
        <v>1</v>
      </c>
      <c r="BW137">
        <v>1</v>
      </c>
      <c r="BX137">
        <v>1</v>
      </c>
      <c r="BY137" t="s">
        <v>3</v>
      </c>
      <c r="BZ137">
        <v>79</v>
      </c>
      <c r="CA137">
        <v>41</v>
      </c>
      <c r="CB137" t="s">
        <v>3</v>
      </c>
      <c r="CE137">
        <v>30</v>
      </c>
      <c r="CF137">
        <v>0</v>
      </c>
      <c r="CG137">
        <v>0</v>
      </c>
      <c r="CM137">
        <v>0</v>
      </c>
      <c r="CN137" t="s">
        <v>3</v>
      </c>
      <c r="CO137">
        <v>0</v>
      </c>
      <c r="CP137">
        <f t="shared" si="139"/>
        <v>136.61000000000001</v>
      </c>
      <c r="CQ137">
        <f t="shared" si="140"/>
        <v>216.3</v>
      </c>
      <c r="CR137">
        <f t="shared" si="141"/>
        <v>147.19</v>
      </c>
      <c r="CS137">
        <f t="shared" si="142"/>
        <v>34.119999999999997</v>
      </c>
      <c r="CT137">
        <f t="shared" si="143"/>
        <v>13306.89</v>
      </c>
      <c r="CU137">
        <f t="shared" si="144"/>
        <v>0</v>
      </c>
      <c r="CV137">
        <f t="shared" si="145"/>
        <v>35.7027</v>
      </c>
      <c r="CW137">
        <f t="shared" si="146"/>
        <v>0</v>
      </c>
      <c r="CX137">
        <f t="shared" si="147"/>
        <v>0</v>
      </c>
      <c r="CY137">
        <f t="shared" si="148"/>
        <v>105.09370000000001</v>
      </c>
      <c r="CZ137">
        <f t="shared" si="149"/>
        <v>54.542299999999997</v>
      </c>
      <c r="DC137" t="s">
        <v>3</v>
      </c>
      <c r="DD137" t="s">
        <v>3</v>
      </c>
      <c r="DE137" t="s">
        <v>3</v>
      </c>
      <c r="DF137" t="s">
        <v>3</v>
      </c>
      <c r="DG137" t="s">
        <v>3</v>
      </c>
      <c r="DH137" t="s">
        <v>3</v>
      </c>
      <c r="DI137" t="s">
        <v>3</v>
      </c>
      <c r="DJ137" t="s">
        <v>3</v>
      </c>
      <c r="DK137" t="s">
        <v>3</v>
      </c>
      <c r="DL137" t="s">
        <v>3</v>
      </c>
      <c r="DM137" t="s">
        <v>3</v>
      </c>
      <c r="DN137">
        <v>114</v>
      </c>
      <c r="DO137">
        <v>67</v>
      </c>
      <c r="DP137">
        <v>1.0469999999999999</v>
      </c>
      <c r="DQ137">
        <v>1</v>
      </c>
      <c r="DU137">
        <v>1010</v>
      </c>
      <c r="DV137" t="s">
        <v>192</v>
      </c>
      <c r="DW137" t="s">
        <v>192</v>
      </c>
      <c r="DX137">
        <v>100</v>
      </c>
      <c r="DZ137" t="s">
        <v>3</v>
      </c>
      <c r="EA137" t="s">
        <v>3</v>
      </c>
      <c r="EB137" t="s">
        <v>3</v>
      </c>
      <c r="EC137" t="s">
        <v>3</v>
      </c>
      <c r="EE137">
        <v>54008077</v>
      </c>
      <c r="EF137">
        <v>40</v>
      </c>
      <c r="EG137" t="s">
        <v>152</v>
      </c>
      <c r="EH137">
        <v>0</v>
      </c>
      <c r="EI137" t="s">
        <v>3</v>
      </c>
      <c r="EJ137">
        <v>2</v>
      </c>
      <c r="EK137">
        <v>333</v>
      </c>
      <c r="EL137" t="s">
        <v>194</v>
      </c>
      <c r="EM137" t="s">
        <v>195</v>
      </c>
      <c r="EO137" t="s">
        <v>3</v>
      </c>
      <c r="EQ137">
        <v>0</v>
      </c>
      <c r="ER137">
        <v>485.12</v>
      </c>
      <c r="ES137">
        <v>26.25</v>
      </c>
      <c r="ET137">
        <v>15.57</v>
      </c>
      <c r="EU137">
        <v>1.1399999999999999</v>
      </c>
      <c r="EV137">
        <v>443.3</v>
      </c>
      <c r="EW137">
        <v>34.1</v>
      </c>
      <c r="EX137">
        <v>0</v>
      </c>
      <c r="EY137">
        <v>0</v>
      </c>
      <c r="FQ137">
        <v>0</v>
      </c>
      <c r="FR137">
        <f t="shared" si="150"/>
        <v>0</v>
      </c>
      <c r="FS137">
        <v>0</v>
      </c>
      <c r="FX137">
        <v>114</v>
      </c>
      <c r="FY137">
        <v>67</v>
      </c>
      <c r="GA137" t="s">
        <v>3</v>
      </c>
      <c r="GD137">
        <v>0</v>
      </c>
      <c r="GF137">
        <v>1110801523</v>
      </c>
      <c r="GG137">
        <v>2</v>
      </c>
      <c r="GH137">
        <v>1</v>
      </c>
      <c r="GI137">
        <v>2</v>
      </c>
      <c r="GJ137">
        <v>0</v>
      </c>
      <c r="GK137">
        <f>ROUND(R137*(R12)/100,2)</f>
        <v>0.46</v>
      </c>
      <c r="GL137">
        <f t="shared" si="151"/>
        <v>0</v>
      </c>
      <c r="GM137">
        <f t="shared" si="152"/>
        <v>296.7</v>
      </c>
      <c r="GN137">
        <f t="shared" si="153"/>
        <v>0</v>
      </c>
      <c r="GO137">
        <f t="shared" si="154"/>
        <v>296.7</v>
      </c>
      <c r="GP137">
        <f t="shared" si="155"/>
        <v>0</v>
      </c>
      <c r="GR137">
        <v>0</v>
      </c>
      <c r="GS137">
        <v>0</v>
      </c>
      <c r="GT137">
        <v>0</v>
      </c>
      <c r="GU137" t="s">
        <v>3</v>
      </c>
      <c r="GV137">
        <f t="shared" si="156"/>
        <v>0</v>
      </c>
      <c r="GW137">
        <v>1</v>
      </c>
      <c r="GX137">
        <f t="shared" si="157"/>
        <v>0</v>
      </c>
      <c r="HA137">
        <v>0</v>
      </c>
      <c r="HB137">
        <v>0</v>
      </c>
      <c r="HC137">
        <f t="shared" si="158"/>
        <v>0</v>
      </c>
      <c r="HE137" t="s">
        <v>3</v>
      </c>
      <c r="HF137" t="s">
        <v>3</v>
      </c>
      <c r="HM137" t="s">
        <v>3</v>
      </c>
      <c r="HN137" t="s">
        <v>3</v>
      </c>
      <c r="HO137" t="s">
        <v>3</v>
      </c>
      <c r="HP137" t="s">
        <v>3</v>
      </c>
      <c r="HQ137" t="s">
        <v>3</v>
      </c>
      <c r="IK137">
        <v>0</v>
      </c>
    </row>
    <row r="138" spans="1:245" x14ac:dyDescent="0.2">
      <c r="A138">
        <v>17</v>
      </c>
      <c r="B138">
        <v>1</v>
      </c>
      <c r="C138">
        <f>ROW(SmtRes!A73)</f>
        <v>73</v>
      </c>
      <c r="D138">
        <f>ROW(EtalonRes!A73)</f>
        <v>73</v>
      </c>
      <c r="E138" t="s">
        <v>239</v>
      </c>
      <c r="F138" t="s">
        <v>240</v>
      </c>
      <c r="G138" t="s">
        <v>241</v>
      </c>
      <c r="H138" t="s">
        <v>147</v>
      </c>
      <c r="I138">
        <v>2</v>
      </c>
      <c r="J138">
        <v>0</v>
      </c>
      <c r="K138">
        <v>2</v>
      </c>
      <c r="O138">
        <f t="shared" si="119"/>
        <v>1759.8</v>
      </c>
      <c r="P138">
        <f t="shared" si="120"/>
        <v>129.19999999999999</v>
      </c>
      <c r="Q138">
        <f t="shared" si="121"/>
        <v>22.79</v>
      </c>
      <c r="R138">
        <f t="shared" si="122"/>
        <v>12.04</v>
      </c>
      <c r="S138">
        <f t="shared" si="123"/>
        <v>1607.81</v>
      </c>
      <c r="T138">
        <f t="shared" si="124"/>
        <v>0</v>
      </c>
      <c r="U138">
        <f t="shared" si="125"/>
        <v>4.3136399999999995</v>
      </c>
      <c r="V138">
        <f t="shared" si="126"/>
        <v>0</v>
      </c>
      <c r="W138">
        <f t="shared" si="127"/>
        <v>0</v>
      </c>
      <c r="X138">
        <f t="shared" si="128"/>
        <v>1270.17</v>
      </c>
      <c r="Y138">
        <f t="shared" si="129"/>
        <v>659.2</v>
      </c>
      <c r="AA138">
        <v>54436342</v>
      </c>
      <c r="AB138">
        <f t="shared" si="130"/>
        <v>35.51</v>
      </c>
      <c r="AC138">
        <f t="shared" si="131"/>
        <v>7.84</v>
      </c>
      <c r="AD138">
        <f t="shared" si="132"/>
        <v>0.89</v>
      </c>
      <c r="AE138">
        <f t="shared" si="133"/>
        <v>0.2</v>
      </c>
      <c r="AF138">
        <f t="shared" si="134"/>
        <v>26.78</v>
      </c>
      <c r="AG138">
        <f t="shared" si="135"/>
        <v>0</v>
      </c>
      <c r="AH138">
        <f t="shared" si="136"/>
        <v>2.06</v>
      </c>
      <c r="AI138">
        <f t="shared" si="137"/>
        <v>0</v>
      </c>
      <c r="AJ138">
        <f t="shared" si="138"/>
        <v>0</v>
      </c>
      <c r="AK138">
        <v>35.51</v>
      </c>
      <c r="AL138">
        <v>7.84</v>
      </c>
      <c r="AM138">
        <v>0.89</v>
      </c>
      <c r="AN138">
        <v>0.2</v>
      </c>
      <c r="AO138">
        <v>26.78</v>
      </c>
      <c r="AP138">
        <v>0</v>
      </c>
      <c r="AQ138">
        <v>2.06</v>
      </c>
      <c r="AR138">
        <v>0</v>
      </c>
      <c r="AS138">
        <v>0</v>
      </c>
      <c r="AT138">
        <v>79</v>
      </c>
      <c r="AU138">
        <v>41</v>
      </c>
      <c r="AV138">
        <v>1.0469999999999999</v>
      </c>
      <c r="AW138">
        <v>1</v>
      </c>
      <c r="AZ138">
        <v>1</v>
      </c>
      <c r="BA138">
        <v>28.67</v>
      </c>
      <c r="BB138">
        <v>12.25</v>
      </c>
      <c r="BC138">
        <v>8.24</v>
      </c>
      <c r="BD138" t="s">
        <v>3</v>
      </c>
      <c r="BE138" t="s">
        <v>3</v>
      </c>
      <c r="BF138" t="s">
        <v>3</v>
      </c>
      <c r="BG138" t="s">
        <v>3</v>
      </c>
      <c r="BH138">
        <v>0</v>
      </c>
      <c r="BI138">
        <v>2</v>
      </c>
      <c r="BJ138" t="s">
        <v>242</v>
      </c>
      <c r="BM138">
        <v>333</v>
      </c>
      <c r="BN138">
        <v>0</v>
      </c>
      <c r="BO138" t="s">
        <v>240</v>
      </c>
      <c r="BP138">
        <v>1</v>
      </c>
      <c r="BQ138">
        <v>40</v>
      </c>
      <c r="BR138">
        <v>0</v>
      </c>
      <c r="BS138">
        <v>28.67</v>
      </c>
      <c r="BT138">
        <v>1</v>
      </c>
      <c r="BU138">
        <v>1</v>
      </c>
      <c r="BV138">
        <v>1</v>
      </c>
      <c r="BW138">
        <v>1</v>
      </c>
      <c r="BX138">
        <v>1</v>
      </c>
      <c r="BY138" t="s">
        <v>3</v>
      </c>
      <c r="BZ138">
        <v>79</v>
      </c>
      <c r="CA138">
        <v>41</v>
      </c>
      <c r="CB138" t="s">
        <v>3</v>
      </c>
      <c r="CE138">
        <v>30</v>
      </c>
      <c r="CF138">
        <v>0</v>
      </c>
      <c r="CG138">
        <v>0</v>
      </c>
      <c r="CM138">
        <v>0</v>
      </c>
      <c r="CN138" t="s">
        <v>3</v>
      </c>
      <c r="CO138">
        <v>0</v>
      </c>
      <c r="CP138">
        <f t="shared" si="139"/>
        <v>1759.8</v>
      </c>
      <c r="CQ138">
        <f t="shared" si="140"/>
        <v>64.599999999999994</v>
      </c>
      <c r="CR138">
        <f t="shared" si="141"/>
        <v>11.39</v>
      </c>
      <c r="CS138">
        <f t="shared" si="142"/>
        <v>6.02</v>
      </c>
      <c r="CT138">
        <f t="shared" si="143"/>
        <v>803.91</v>
      </c>
      <c r="CU138">
        <f t="shared" si="144"/>
        <v>0</v>
      </c>
      <c r="CV138">
        <f t="shared" si="145"/>
        <v>2.1568199999999997</v>
      </c>
      <c r="CW138">
        <f t="shared" si="146"/>
        <v>0</v>
      </c>
      <c r="CX138">
        <f t="shared" si="147"/>
        <v>0</v>
      </c>
      <c r="CY138">
        <f t="shared" si="148"/>
        <v>1270.1699000000001</v>
      </c>
      <c r="CZ138">
        <f t="shared" si="149"/>
        <v>659.20209999999997</v>
      </c>
      <c r="DC138" t="s">
        <v>3</v>
      </c>
      <c r="DD138" t="s">
        <v>3</v>
      </c>
      <c r="DE138" t="s">
        <v>3</v>
      </c>
      <c r="DF138" t="s">
        <v>3</v>
      </c>
      <c r="DG138" t="s">
        <v>3</v>
      </c>
      <c r="DH138" t="s">
        <v>3</v>
      </c>
      <c r="DI138" t="s">
        <v>3</v>
      </c>
      <c r="DJ138" t="s">
        <v>3</v>
      </c>
      <c r="DK138" t="s">
        <v>3</v>
      </c>
      <c r="DL138" t="s">
        <v>3</v>
      </c>
      <c r="DM138" t="s">
        <v>3</v>
      </c>
      <c r="DN138">
        <v>114</v>
      </c>
      <c r="DO138">
        <v>67</v>
      </c>
      <c r="DP138">
        <v>1.0469999999999999</v>
      </c>
      <c r="DQ138">
        <v>1</v>
      </c>
      <c r="DU138">
        <v>1013</v>
      </c>
      <c r="DV138" t="s">
        <v>147</v>
      </c>
      <c r="DW138" t="s">
        <v>147</v>
      </c>
      <c r="DX138">
        <v>1</v>
      </c>
      <c r="DZ138" t="s">
        <v>3</v>
      </c>
      <c r="EA138" t="s">
        <v>3</v>
      </c>
      <c r="EB138" t="s">
        <v>3</v>
      </c>
      <c r="EC138" t="s">
        <v>3</v>
      </c>
      <c r="EE138">
        <v>54008077</v>
      </c>
      <c r="EF138">
        <v>40</v>
      </c>
      <c r="EG138" t="s">
        <v>152</v>
      </c>
      <c r="EH138">
        <v>0</v>
      </c>
      <c r="EI138" t="s">
        <v>3</v>
      </c>
      <c r="EJ138">
        <v>2</v>
      </c>
      <c r="EK138">
        <v>333</v>
      </c>
      <c r="EL138" t="s">
        <v>194</v>
      </c>
      <c r="EM138" t="s">
        <v>195</v>
      </c>
      <c r="EO138" t="s">
        <v>3</v>
      </c>
      <c r="EQ138">
        <v>0</v>
      </c>
      <c r="ER138">
        <v>35.51</v>
      </c>
      <c r="ES138">
        <v>7.84</v>
      </c>
      <c r="ET138">
        <v>0.89</v>
      </c>
      <c r="EU138">
        <v>0.2</v>
      </c>
      <c r="EV138">
        <v>26.78</v>
      </c>
      <c r="EW138">
        <v>2.06</v>
      </c>
      <c r="EX138">
        <v>0</v>
      </c>
      <c r="EY138">
        <v>0</v>
      </c>
      <c r="FQ138">
        <v>0</v>
      </c>
      <c r="FR138">
        <f t="shared" si="150"/>
        <v>0</v>
      </c>
      <c r="FS138">
        <v>0</v>
      </c>
      <c r="FX138">
        <v>114</v>
      </c>
      <c r="FY138">
        <v>67</v>
      </c>
      <c r="GA138" t="s">
        <v>3</v>
      </c>
      <c r="GD138">
        <v>0</v>
      </c>
      <c r="GF138">
        <v>1739793742</v>
      </c>
      <c r="GG138">
        <v>2</v>
      </c>
      <c r="GH138">
        <v>1</v>
      </c>
      <c r="GI138">
        <v>2</v>
      </c>
      <c r="GJ138">
        <v>0</v>
      </c>
      <c r="GK138">
        <f>ROUND(R138*(R12)/100,2)</f>
        <v>19.260000000000002</v>
      </c>
      <c r="GL138">
        <f t="shared" si="151"/>
        <v>0</v>
      </c>
      <c r="GM138">
        <f t="shared" si="152"/>
        <v>3708.43</v>
      </c>
      <c r="GN138">
        <f t="shared" si="153"/>
        <v>0</v>
      </c>
      <c r="GO138">
        <f t="shared" si="154"/>
        <v>3708.43</v>
      </c>
      <c r="GP138">
        <f t="shared" si="155"/>
        <v>0</v>
      </c>
      <c r="GR138">
        <v>0</v>
      </c>
      <c r="GS138">
        <v>0</v>
      </c>
      <c r="GT138">
        <v>0</v>
      </c>
      <c r="GU138" t="s">
        <v>3</v>
      </c>
      <c r="GV138">
        <f t="shared" si="156"/>
        <v>0</v>
      </c>
      <c r="GW138">
        <v>1</v>
      </c>
      <c r="GX138">
        <f t="shared" si="157"/>
        <v>0</v>
      </c>
      <c r="HA138">
        <v>0</v>
      </c>
      <c r="HB138">
        <v>0</v>
      </c>
      <c r="HC138">
        <f t="shared" si="158"/>
        <v>0</v>
      </c>
      <c r="HE138" t="s">
        <v>3</v>
      </c>
      <c r="HF138" t="s">
        <v>3</v>
      </c>
      <c r="HM138" t="s">
        <v>3</v>
      </c>
      <c r="HN138" t="s">
        <v>3</v>
      </c>
      <c r="HO138" t="s">
        <v>3</v>
      </c>
      <c r="HP138" t="s">
        <v>3</v>
      </c>
      <c r="HQ138" t="s">
        <v>3</v>
      </c>
      <c r="IK138">
        <v>0</v>
      </c>
    </row>
    <row r="139" spans="1:245" x14ac:dyDescent="0.2">
      <c r="A139">
        <v>17</v>
      </c>
      <c r="B139">
        <v>1</v>
      </c>
      <c r="C139">
        <f>ROW(SmtRes!A75)</f>
        <v>75</v>
      </c>
      <c r="D139">
        <f>ROW(EtalonRes!A75)</f>
        <v>75</v>
      </c>
      <c r="E139" t="s">
        <v>243</v>
      </c>
      <c r="F139" t="s">
        <v>244</v>
      </c>
      <c r="G139" t="s">
        <v>245</v>
      </c>
      <c r="H139" t="s">
        <v>147</v>
      </c>
      <c r="I139">
        <v>14</v>
      </c>
      <c r="J139">
        <v>0</v>
      </c>
      <c r="K139">
        <v>14</v>
      </c>
      <c r="O139">
        <f t="shared" si="119"/>
        <v>1744.04</v>
      </c>
      <c r="P139">
        <f t="shared" si="120"/>
        <v>104.98</v>
      </c>
      <c r="Q139">
        <f t="shared" si="121"/>
        <v>0</v>
      </c>
      <c r="R139">
        <f t="shared" si="122"/>
        <v>0</v>
      </c>
      <c r="S139">
        <f t="shared" si="123"/>
        <v>1639.06</v>
      </c>
      <c r="T139">
        <f t="shared" si="124"/>
        <v>0</v>
      </c>
      <c r="U139">
        <f t="shared" si="125"/>
        <v>4.3974000000000002</v>
      </c>
      <c r="V139">
        <f t="shared" si="126"/>
        <v>0</v>
      </c>
      <c r="W139">
        <f t="shared" si="127"/>
        <v>0</v>
      </c>
      <c r="X139">
        <f t="shared" si="128"/>
        <v>1294.8599999999999</v>
      </c>
      <c r="Y139">
        <f t="shared" si="129"/>
        <v>672.01</v>
      </c>
      <c r="AA139">
        <v>54436342</v>
      </c>
      <c r="AB139">
        <f t="shared" si="130"/>
        <v>4.8099999999999996</v>
      </c>
      <c r="AC139">
        <f t="shared" si="131"/>
        <v>0.91</v>
      </c>
      <c r="AD139">
        <f t="shared" si="132"/>
        <v>0</v>
      </c>
      <c r="AE139">
        <f t="shared" si="133"/>
        <v>0</v>
      </c>
      <c r="AF139">
        <f t="shared" si="134"/>
        <v>3.9</v>
      </c>
      <c r="AG139">
        <f t="shared" si="135"/>
        <v>0</v>
      </c>
      <c r="AH139">
        <f t="shared" si="136"/>
        <v>0.3</v>
      </c>
      <c r="AI139">
        <f t="shared" si="137"/>
        <v>0</v>
      </c>
      <c r="AJ139">
        <f t="shared" si="138"/>
        <v>0</v>
      </c>
      <c r="AK139">
        <v>4.8099999999999996</v>
      </c>
      <c r="AL139">
        <v>0.91</v>
      </c>
      <c r="AM139">
        <v>0</v>
      </c>
      <c r="AN139">
        <v>0</v>
      </c>
      <c r="AO139">
        <v>3.9</v>
      </c>
      <c r="AP139">
        <v>0</v>
      </c>
      <c r="AQ139">
        <v>0.3</v>
      </c>
      <c r="AR139">
        <v>0</v>
      </c>
      <c r="AS139">
        <v>0</v>
      </c>
      <c r="AT139">
        <v>79</v>
      </c>
      <c r="AU139">
        <v>41</v>
      </c>
      <c r="AV139">
        <v>1.0469999999999999</v>
      </c>
      <c r="AW139">
        <v>1</v>
      </c>
      <c r="AZ139">
        <v>1</v>
      </c>
      <c r="BA139">
        <v>28.67</v>
      </c>
      <c r="BB139">
        <v>1</v>
      </c>
      <c r="BC139">
        <v>8.24</v>
      </c>
      <c r="BD139" t="s">
        <v>3</v>
      </c>
      <c r="BE139" t="s">
        <v>3</v>
      </c>
      <c r="BF139" t="s">
        <v>3</v>
      </c>
      <c r="BG139" t="s">
        <v>3</v>
      </c>
      <c r="BH139">
        <v>0</v>
      </c>
      <c r="BI139">
        <v>2</v>
      </c>
      <c r="BJ139" t="s">
        <v>246</v>
      </c>
      <c r="BM139">
        <v>355</v>
      </c>
      <c r="BN139">
        <v>0</v>
      </c>
      <c r="BO139" t="s">
        <v>244</v>
      </c>
      <c r="BP139">
        <v>1</v>
      </c>
      <c r="BQ139">
        <v>40</v>
      </c>
      <c r="BR139">
        <v>0</v>
      </c>
      <c r="BS139">
        <v>28.67</v>
      </c>
      <c r="BT139">
        <v>1</v>
      </c>
      <c r="BU139">
        <v>1</v>
      </c>
      <c r="BV139">
        <v>1</v>
      </c>
      <c r="BW139">
        <v>1</v>
      </c>
      <c r="BX139">
        <v>1</v>
      </c>
      <c r="BY139" t="s">
        <v>3</v>
      </c>
      <c r="BZ139">
        <v>79</v>
      </c>
      <c r="CA139">
        <v>41</v>
      </c>
      <c r="CB139" t="s">
        <v>3</v>
      </c>
      <c r="CE139">
        <v>30</v>
      </c>
      <c r="CF139">
        <v>0</v>
      </c>
      <c r="CG139">
        <v>0</v>
      </c>
      <c r="CM139">
        <v>0</v>
      </c>
      <c r="CN139" t="s">
        <v>3</v>
      </c>
      <c r="CO139">
        <v>0</v>
      </c>
      <c r="CP139">
        <f t="shared" si="139"/>
        <v>1744.04</v>
      </c>
      <c r="CQ139">
        <f t="shared" si="140"/>
        <v>7.5</v>
      </c>
      <c r="CR139">
        <f t="shared" si="141"/>
        <v>0</v>
      </c>
      <c r="CS139">
        <f t="shared" si="142"/>
        <v>0</v>
      </c>
      <c r="CT139">
        <f t="shared" si="143"/>
        <v>116.97</v>
      </c>
      <c r="CU139">
        <f t="shared" si="144"/>
        <v>0</v>
      </c>
      <c r="CV139">
        <f t="shared" si="145"/>
        <v>0.31409999999999999</v>
      </c>
      <c r="CW139">
        <f t="shared" si="146"/>
        <v>0</v>
      </c>
      <c r="CX139">
        <f t="shared" si="147"/>
        <v>0</v>
      </c>
      <c r="CY139">
        <f t="shared" si="148"/>
        <v>1294.8574000000001</v>
      </c>
      <c r="CZ139">
        <f t="shared" si="149"/>
        <v>672.01459999999997</v>
      </c>
      <c r="DC139" t="s">
        <v>3</v>
      </c>
      <c r="DD139" t="s">
        <v>3</v>
      </c>
      <c r="DE139" t="s">
        <v>3</v>
      </c>
      <c r="DF139" t="s">
        <v>3</v>
      </c>
      <c r="DG139" t="s">
        <v>3</v>
      </c>
      <c r="DH139" t="s">
        <v>3</v>
      </c>
      <c r="DI139" t="s">
        <v>3</v>
      </c>
      <c r="DJ139" t="s">
        <v>3</v>
      </c>
      <c r="DK139" t="s">
        <v>3</v>
      </c>
      <c r="DL139" t="s">
        <v>3</v>
      </c>
      <c r="DM139" t="s">
        <v>3</v>
      </c>
      <c r="DN139">
        <v>114</v>
      </c>
      <c r="DO139">
        <v>67</v>
      </c>
      <c r="DP139">
        <v>1.0469999999999999</v>
      </c>
      <c r="DQ139">
        <v>1</v>
      </c>
      <c r="DU139">
        <v>1013</v>
      </c>
      <c r="DV139" t="s">
        <v>147</v>
      </c>
      <c r="DW139" t="s">
        <v>147</v>
      </c>
      <c r="DX139">
        <v>1</v>
      </c>
      <c r="DZ139" t="s">
        <v>3</v>
      </c>
      <c r="EA139" t="s">
        <v>3</v>
      </c>
      <c r="EB139" t="s">
        <v>3</v>
      </c>
      <c r="EC139" t="s">
        <v>3</v>
      </c>
      <c r="EE139">
        <v>54008099</v>
      </c>
      <c r="EF139">
        <v>40</v>
      </c>
      <c r="EG139" t="s">
        <v>152</v>
      </c>
      <c r="EH139">
        <v>0</v>
      </c>
      <c r="EI139" t="s">
        <v>3</v>
      </c>
      <c r="EJ139">
        <v>2</v>
      </c>
      <c r="EK139">
        <v>355</v>
      </c>
      <c r="EL139" t="s">
        <v>247</v>
      </c>
      <c r="EM139" t="s">
        <v>248</v>
      </c>
      <c r="EO139" t="s">
        <v>3</v>
      </c>
      <c r="EQ139">
        <v>0</v>
      </c>
      <c r="ER139">
        <v>4.8099999999999996</v>
      </c>
      <c r="ES139">
        <v>0.91</v>
      </c>
      <c r="ET139">
        <v>0</v>
      </c>
      <c r="EU139">
        <v>0</v>
      </c>
      <c r="EV139">
        <v>3.9</v>
      </c>
      <c r="EW139">
        <v>0.3</v>
      </c>
      <c r="EX139">
        <v>0</v>
      </c>
      <c r="EY139">
        <v>0</v>
      </c>
      <c r="FQ139">
        <v>0</v>
      </c>
      <c r="FR139">
        <f t="shared" si="150"/>
        <v>0</v>
      </c>
      <c r="FS139">
        <v>0</v>
      </c>
      <c r="FX139">
        <v>114</v>
      </c>
      <c r="FY139">
        <v>67</v>
      </c>
      <c r="GA139" t="s">
        <v>3</v>
      </c>
      <c r="GD139">
        <v>0</v>
      </c>
      <c r="GF139">
        <v>1698678687</v>
      </c>
      <c r="GG139">
        <v>2</v>
      </c>
      <c r="GH139">
        <v>1</v>
      </c>
      <c r="GI139">
        <v>2</v>
      </c>
      <c r="GJ139">
        <v>0</v>
      </c>
      <c r="GK139">
        <f>ROUND(R139*(R12)/100,2)</f>
        <v>0</v>
      </c>
      <c r="GL139">
        <f t="shared" si="151"/>
        <v>0</v>
      </c>
      <c r="GM139">
        <f t="shared" si="152"/>
        <v>3710.91</v>
      </c>
      <c r="GN139">
        <f t="shared" si="153"/>
        <v>0</v>
      </c>
      <c r="GO139">
        <f t="shared" si="154"/>
        <v>3710.91</v>
      </c>
      <c r="GP139">
        <f t="shared" si="155"/>
        <v>0</v>
      </c>
      <c r="GR139">
        <v>0</v>
      </c>
      <c r="GS139">
        <v>0</v>
      </c>
      <c r="GT139">
        <v>0</v>
      </c>
      <c r="GU139" t="s">
        <v>3</v>
      </c>
      <c r="GV139">
        <f t="shared" si="156"/>
        <v>0</v>
      </c>
      <c r="GW139">
        <v>1</v>
      </c>
      <c r="GX139">
        <f t="shared" si="157"/>
        <v>0</v>
      </c>
      <c r="HA139">
        <v>0</v>
      </c>
      <c r="HB139">
        <v>0</v>
      </c>
      <c r="HC139">
        <f t="shared" si="158"/>
        <v>0</v>
      </c>
      <c r="HE139" t="s">
        <v>3</v>
      </c>
      <c r="HF139" t="s">
        <v>3</v>
      </c>
      <c r="HM139" t="s">
        <v>3</v>
      </c>
      <c r="HN139" t="s">
        <v>3</v>
      </c>
      <c r="HO139" t="s">
        <v>3</v>
      </c>
      <c r="HP139" t="s">
        <v>3</v>
      </c>
      <c r="HQ139" t="s">
        <v>3</v>
      </c>
      <c r="IK139">
        <v>0</v>
      </c>
    </row>
    <row r="141" spans="1:245" x14ac:dyDescent="0.2">
      <c r="A141" s="2">
        <v>51</v>
      </c>
      <c r="B141" s="2">
        <f>B119</f>
        <v>1</v>
      </c>
      <c r="C141" s="2">
        <f>A119</f>
        <v>4</v>
      </c>
      <c r="D141" s="2">
        <f>ROW(A119)</f>
        <v>119</v>
      </c>
      <c r="E141" s="2"/>
      <c r="F141" s="2" t="str">
        <f>IF(F119&lt;&gt;"",F119,"")</f>
        <v>Новый раздел</v>
      </c>
      <c r="G141" s="2" t="str">
        <f>IF(G119&lt;&gt;"",G119,"")</f>
        <v>Монтажные работы</v>
      </c>
      <c r="H141" s="2">
        <v>0</v>
      </c>
      <c r="I141" s="2"/>
      <c r="J141" s="2"/>
      <c r="K141" s="2"/>
      <c r="L141" s="2"/>
      <c r="M141" s="2"/>
      <c r="N141" s="2"/>
      <c r="O141" s="2">
        <f t="shared" ref="O141:T141" si="159">ROUND(AB141,2)</f>
        <v>158826.18</v>
      </c>
      <c r="P141" s="2">
        <f t="shared" si="159"/>
        <v>11734.92</v>
      </c>
      <c r="Q141" s="2">
        <f t="shared" si="159"/>
        <v>45215</v>
      </c>
      <c r="R141" s="2">
        <f t="shared" si="159"/>
        <v>22279.16</v>
      </c>
      <c r="S141" s="2">
        <f t="shared" si="159"/>
        <v>101876.26</v>
      </c>
      <c r="T141" s="2">
        <f t="shared" si="159"/>
        <v>0</v>
      </c>
      <c r="U141" s="2">
        <f>AH141</f>
        <v>282.93258048800004</v>
      </c>
      <c r="V141" s="2">
        <f>AI141</f>
        <v>0</v>
      </c>
      <c r="W141" s="2">
        <f>ROUND(AJ141,2)</f>
        <v>0</v>
      </c>
      <c r="X141" s="2">
        <f>ROUND(AK141,2)</f>
        <v>80482.240000000005</v>
      </c>
      <c r="Y141" s="2">
        <f>ROUND(AL141,2)</f>
        <v>41769.25</v>
      </c>
      <c r="Z141" s="2"/>
      <c r="AA141" s="2"/>
      <c r="AB141" s="2">
        <f>ROUND(SUMIF(AA123:AA139,"=54436342",O123:O139),2)</f>
        <v>158826.18</v>
      </c>
      <c r="AC141" s="2">
        <f>ROUND(SUMIF(AA123:AA139,"=54436342",P123:P139),2)</f>
        <v>11734.92</v>
      </c>
      <c r="AD141" s="2">
        <f>ROUND(SUMIF(AA123:AA139,"=54436342",Q123:Q139),2)</f>
        <v>45215</v>
      </c>
      <c r="AE141" s="2">
        <f>ROUND(SUMIF(AA123:AA139,"=54436342",R123:R139),2)</f>
        <v>22279.16</v>
      </c>
      <c r="AF141" s="2">
        <f>ROUND(SUMIF(AA123:AA139,"=54436342",S123:S139),2)</f>
        <v>101876.26</v>
      </c>
      <c r="AG141" s="2">
        <f>ROUND(SUMIF(AA123:AA139,"=54436342",T123:T139),2)</f>
        <v>0</v>
      </c>
      <c r="AH141" s="2">
        <f>SUMIF(AA123:AA139,"=54436342",U123:U139)</f>
        <v>282.93258048800004</v>
      </c>
      <c r="AI141" s="2">
        <f>SUMIF(AA123:AA139,"=54436342",V123:V139)</f>
        <v>0</v>
      </c>
      <c r="AJ141" s="2">
        <f>ROUND(SUMIF(AA123:AA139,"=54436342",W123:W139),2)</f>
        <v>0</v>
      </c>
      <c r="AK141" s="2">
        <f>ROUND(SUMIF(AA123:AA139,"=54436342",X123:X139),2)</f>
        <v>80482.240000000005</v>
      </c>
      <c r="AL141" s="2">
        <f>ROUND(SUMIF(AA123:AA139,"=54436342",Y123:Y139),2)</f>
        <v>41769.25</v>
      </c>
      <c r="AM141" s="2"/>
      <c r="AN141" s="2"/>
      <c r="AO141" s="2">
        <f t="shared" ref="AO141:BD141" si="160">ROUND(BX141,2)</f>
        <v>0</v>
      </c>
      <c r="AP141" s="2">
        <f t="shared" si="160"/>
        <v>0</v>
      </c>
      <c r="AQ141" s="2">
        <f t="shared" si="160"/>
        <v>0</v>
      </c>
      <c r="AR141" s="2">
        <f t="shared" si="160"/>
        <v>316724.31</v>
      </c>
      <c r="AS141" s="2">
        <f t="shared" si="160"/>
        <v>0</v>
      </c>
      <c r="AT141" s="2">
        <f t="shared" si="160"/>
        <v>316724.31</v>
      </c>
      <c r="AU141" s="2">
        <f t="shared" si="160"/>
        <v>0</v>
      </c>
      <c r="AV141" s="2">
        <f t="shared" si="160"/>
        <v>11734.92</v>
      </c>
      <c r="AW141" s="2">
        <f t="shared" si="160"/>
        <v>11734.92</v>
      </c>
      <c r="AX141" s="2">
        <f t="shared" si="160"/>
        <v>0</v>
      </c>
      <c r="AY141" s="2">
        <f t="shared" si="160"/>
        <v>11734.92</v>
      </c>
      <c r="AZ141" s="2">
        <f t="shared" si="160"/>
        <v>0</v>
      </c>
      <c r="BA141" s="2">
        <f t="shared" si="160"/>
        <v>0</v>
      </c>
      <c r="BB141" s="2">
        <f t="shared" si="160"/>
        <v>0</v>
      </c>
      <c r="BC141" s="2">
        <f t="shared" si="160"/>
        <v>0</v>
      </c>
      <c r="BD141" s="2">
        <f t="shared" si="160"/>
        <v>0</v>
      </c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>
        <f>ROUND(SUMIF(AA123:AA139,"=54436342",FQ123:FQ139),2)</f>
        <v>0</v>
      </c>
      <c r="BY141" s="2">
        <f>ROUND(SUMIF(AA123:AA139,"=54436342",FR123:FR139),2)</f>
        <v>0</v>
      </c>
      <c r="BZ141" s="2">
        <f>ROUND(SUMIF(AA123:AA139,"=54436342",GL123:GL139),2)</f>
        <v>0</v>
      </c>
      <c r="CA141" s="2">
        <f>ROUND(SUMIF(AA123:AA139,"=54436342",GM123:GM139),2)</f>
        <v>316724.31</v>
      </c>
      <c r="CB141" s="2">
        <f>ROUND(SUMIF(AA123:AA139,"=54436342",GN123:GN139),2)</f>
        <v>0</v>
      </c>
      <c r="CC141" s="2">
        <f>ROUND(SUMIF(AA123:AA139,"=54436342",GO123:GO139),2)</f>
        <v>316724.31</v>
      </c>
      <c r="CD141" s="2">
        <f>ROUND(SUMIF(AA123:AA139,"=54436342",GP123:GP139),2)</f>
        <v>0</v>
      </c>
      <c r="CE141" s="2">
        <f>AC141-BX141</f>
        <v>11734.92</v>
      </c>
      <c r="CF141" s="2">
        <f>AC141-BY141</f>
        <v>11734.92</v>
      </c>
      <c r="CG141" s="2">
        <f>BX141-BZ141</f>
        <v>0</v>
      </c>
      <c r="CH141" s="2">
        <f>AC141-BX141-BY141+BZ141</f>
        <v>11734.92</v>
      </c>
      <c r="CI141" s="2">
        <f>BY141-BZ141</f>
        <v>0</v>
      </c>
      <c r="CJ141" s="2">
        <f>ROUND(SUMIF(AA123:AA139,"=54436342",GX123:GX139),2)</f>
        <v>0</v>
      </c>
      <c r="CK141" s="2">
        <f>ROUND(SUMIF(AA123:AA139,"=54436342",GY123:GY139),2)</f>
        <v>0</v>
      </c>
      <c r="CL141" s="2">
        <f>ROUND(SUMIF(AA123:AA139,"=54436342",GZ123:GZ139),2)</f>
        <v>0</v>
      </c>
      <c r="CM141" s="2">
        <f>ROUND(SUMIF(AA123:AA139,"=54436342",HD123:HD139),2)</f>
        <v>0</v>
      </c>
      <c r="CN141" s="2"/>
      <c r="CO141" s="2"/>
      <c r="CP141" s="2"/>
      <c r="CQ141" s="2"/>
      <c r="CR141" s="2"/>
      <c r="CS141" s="2"/>
      <c r="CT141" s="2"/>
      <c r="CU141" s="2"/>
      <c r="CV141" s="2"/>
      <c r="CW141" s="2"/>
      <c r="CX141" s="2"/>
      <c r="CY141" s="2"/>
      <c r="CZ141" s="2"/>
      <c r="DA141" s="2"/>
      <c r="DB141" s="2"/>
      <c r="DC141" s="2"/>
      <c r="DD141" s="2"/>
      <c r="DE141" s="2"/>
      <c r="DF141" s="2"/>
      <c r="DG141" s="3"/>
      <c r="DH141" s="3"/>
      <c r="DI141" s="3"/>
      <c r="DJ141" s="3"/>
      <c r="DK141" s="3"/>
      <c r="DL141" s="3"/>
      <c r="DM141" s="3"/>
      <c r="DN141" s="3"/>
      <c r="DO141" s="3"/>
      <c r="DP141" s="3"/>
      <c r="DQ141" s="3"/>
      <c r="DR141" s="3"/>
      <c r="DS141" s="3"/>
      <c r="DT141" s="3"/>
      <c r="DU141" s="3"/>
      <c r="DV141" s="3"/>
      <c r="DW141" s="3"/>
      <c r="DX141" s="3"/>
      <c r="DY141" s="3"/>
      <c r="DZ141" s="3"/>
      <c r="EA141" s="3"/>
      <c r="EB141" s="3"/>
      <c r="EC141" s="3"/>
      <c r="ED141" s="3"/>
      <c r="EE141" s="3"/>
      <c r="EF141" s="3"/>
      <c r="EG141" s="3"/>
      <c r="EH141" s="3"/>
      <c r="EI141" s="3"/>
      <c r="EJ141" s="3"/>
      <c r="EK141" s="3"/>
      <c r="EL141" s="3"/>
      <c r="EM141" s="3"/>
      <c r="EN141" s="3"/>
      <c r="EO141" s="3"/>
      <c r="EP141" s="3"/>
      <c r="EQ141" s="3"/>
      <c r="ER141" s="3"/>
      <c r="ES141" s="3"/>
      <c r="ET141" s="3"/>
      <c r="EU141" s="3"/>
      <c r="EV141" s="3"/>
      <c r="EW141" s="3"/>
      <c r="EX141" s="3"/>
      <c r="EY141" s="3"/>
      <c r="EZ141" s="3"/>
      <c r="FA141" s="3"/>
      <c r="FB141" s="3"/>
      <c r="FC141" s="3"/>
      <c r="FD141" s="3"/>
      <c r="FE141" s="3"/>
      <c r="FF141" s="3"/>
      <c r="FG141" s="3"/>
      <c r="FH141" s="3"/>
      <c r="FI141" s="3"/>
      <c r="FJ141" s="3"/>
      <c r="FK141" s="3"/>
      <c r="FL141" s="3"/>
      <c r="FM141" s="3"/>
      <c r="FN141" s="3"/>
      <c r="FO141" s="3"/>
      <c r="FP141" s="3"/>
      <c r="FQ141" s="3"/>
      <c r="FR141" s="3"/>
      <c r="FS141" s="3"/>
      <c r="FT141" s="3"/>
      <c r="FU141" s="3"/>
      <c r="FV141" s="3"/>
      <c r="FW141" s="3"/>
      <c r="FX141" s="3"/>
      <c r="FY141" s="3"/>
      <c r="FZ141" s="3"/>
      <c r="GA141" s="3"/>
      <c r="GB141" s="3"/>
      <c r="GC141" s="3"/>
      <c r="GD141" s="3"/>
      <c r="GE141" s="3"/>
      <c r="GF141" s="3"/>
      <c r="GG141" s="3"/>
      <c r="GH141" s="3"/>
      <c r="GI141" s="3"/>
      <c r="GJ141" s="3"/>
      <c r="GK141" s="3"/>
      <c r="GL141" s="3"/>
      <c r="GM141" s="3"/>
      <c r="GN141" s="3"/>
      <c r="GO141" s="3"/>
      <c r="GP141" s="3"/>
      <c r="GQ141" s="3"/>
      <c r="GR141" s="3"/>
      <c r="GS141" s="3"/>
      <c r="GT141" s="3"/>
      <c r="GU141" s="3"/>
      <c r="GV141" s="3"/>
      <c r="GW141" s="3"/>
      <c r="GX141" s="3">
        <v>0</v>
      </c>
    </row>
    <row r="143" spans="1:245" x14ac:dyDescent="0.2">
      <c r="A143" s="4">
        <v>50</v>
      </c>
      <c r="B143" s="4">
        <v>0</v>
      </c>
      <c r="C143" s="4">
        <v>0</v>
      </c>
      <c r="D143" s="4">
        <v>1</v>
      </c>
      <c r="E143" s="4">
        <v>201</v>
      </c>
      <c r="F143" s="4">
        <f>ROUND(Source!O141,O143)</f>
        <v>158826.18</v>
      </c>
      <c r="G143" s="4" t="s">
        <v>89</v>
      </c>
      <c r="H143" s="4" t="s">
        <v>90</v>
      </c>
      <c r="I143" s="4"/>
      <c r="J143" s="4"/>
      <c r="K143" s="4">
        <v>-201</v>
      </c>
      <c r="L143" s="4">
        <v>1</v>
      </c>
      <c r="M143" s="4">
        <v>3</v>
      </c>
      <c r="N143" s="4" t="s">
        <v>3</v>
      </c>
      <c r="O143" s="4">
        <v>2</v>
      </c>
      <c r="P143" s="4"/>
      <c r="Q143" s="4"/>
      <c r="R143" s="4"/>
      <c r="S143" s="4"/>
      <c r="T143" s="4"/>
      <c r="U143" s="4"/>
      <c r="V143" s="4"/>
      <c r="W143" s="4">
        <v>158826.18</v>
      </c>
      <c r="X143" s="4">
        <v>1</v>
      </c>
      <c r="Y143" s="4">
        <v>158826.18</v>
      </c>
      <c r="Z143" s="4"/>
      <c r="AA143" s="4"/>
      <c r="AB143" s="4"/>
    </row>
    <row r="144" spans="1:245" x14ac:dyDescent="0.2">
      <c r="A144" s="4">
        <v>50</v>
      </c>
      <c r="B144" s="4">
        <v>0</v>
      </c>
      <c r="C144" s="4">
        <v>0</v>
      </c>
      <c r="D144" s="4">
        <v>1</v>
      </c>
      <c r="E144" s="4">
        <v>202</v>
      </c>
      <c r="F144" s="4">
        <f>ROUND(Source!P141,O144)</f>
        <v>11734.92</v>
      </c>
      <c r="G144" s="4" t="s">
        <v>91</v>
      </c>
      <c r="H144" s="4" t="s">
        <v>92</v>
      </c>
      <c r="I144" s="4"/>
      <c r="J144" s="4"/>
      <c r="K144" s="4">
        <v>-202</v>
      </c>
      <c r="L144" s="4">
        <v>2</v>
      </c>
      <c r="M144" s="4">
        <v>3</v>
      </c>
      <c r="N144" s="4" t="s">
        <v>3</v>
      </c>
      <c r="O144" s="4">
        <v>2</v>
      </c>
      <c r="P144" s="4"/>
      <c r="Q144" s="4"/>
      <c r="R144" s="4"/>
      <c r="S144" s="4"/>
      <c r="T144" s="4"/>
      <c r="U144" s="4"/>
      <c r="V144" s="4"/>
      <c r="W144" s="4">
        <v>11734.92</v>
      </c>
      <c r="X144" s="4">
        <v>1</v>
      </c>
      <c r="Y144" s="4">
        <v>11734.92</v>
      </c>
      <c r="Z144" s="4"/>
      <c r="AA144" s="4"/>
      <c r="AB144" s="4"/>
    </row>
    <row r="145" spans="1:28" x14ac:dyDescent="0.2">
      <c r="A145" s="4">
        <v>50</v>
      </c>
      <c r="B145" s="4">
        <v>0</v>
      </c>
      <c r="C145" s="4">
        <v>0</v>
      </c>
      <c r="D145" s="4">
        <v>1</v>
      </c>
      <c r="E145" s="4">
        <v>222</v>
      </c>
      <c r="F145" s="4">
        <f>ROUND(Source!AO141,O145)</f>
        <v>0</v>
      </c>
      <c r="G145" s="4" t="s">
        <v>93</v>
      </c>
      <c r="H145" s="4" t="s">
        <v>94</v>
      </c>
      <c r="I145" s="4"/>
      <c r="J145" s="4"/>
      <c r="K145" s="4">
        <v>-222</v>
      </c>
      <c r="L145" s="4">
        <v>3</v>
      </c>
      <c r="M145" s="4">
        <v>3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>
        <v>0</v>
      </c>
      <c r="X145" s="4">
        <v>1</v>
      </c>
      <c r="Y145" s="4">
        <v>0</v>
      </c>
      <c r="Z145" s="4"/>
      <c r="AA145" s="4"/>
      <c r="AB145" s="4"/>
    </row>
    <row r="146" spans="1:28" x14ac:dyDescent="0.2">
      <c r="A146" s="4">
        <v>50</v>
      </c>
      <c r="B146" s="4">
        <v>0</v>
      </c>
      <c r="C146" s="4">
        <v>0</v>
      </c>
      <c r="D146" s="4">
        <v>1</v>
      </c>
      <c r="E146" s="4">
        <v>225</v>
      </c>
      <c r="F146" s="4">
        <f>ROUND(Source!AV141,O146)</f>
        <v>11734.92</v>
      </c>
      <c r="G146" s="4" t="s">
        <v>95</v>
      </c>
      <c r="H146" s="4" t="s">
        <v>96</v>
      </c>
      <c r="I146" s="4"/>
      <c r="J146" s="4"/>
      <c r="K146" s="4">
        <v>-225</v>
      </c>
      <c r="L146" s="4">
        <v>4</v>
      </c>
      <c r="M146" s="4">
        <v>3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>
        <v>11734.92</v>
      </c>
      <c r="X146" s="4">
        <v>1</v>
      </c>
      <c r="Y146" s="4">
        <v>11734.92</v>
      </c>
      <c r="Z146" s="4"/>
      <c r="AA146" s="4"/>
      <c r="AB146" s="4"/>
    </row>
    <row r="147" spans="1:28" x14ac:dyDescent="0.2">
      <c r="A147" s="4">
        <v>50</v>
      </c>
      <c r="B147" s="4">
        <v>0</v>
      </c>
      <c r="C147" s="4">
        <v>0</v>
      </c>
      <c r="D147" s="4">
        <v>1</v>
      </c>
      <c r="E147" s="4">
        <v>226</v>
      </c>
      <c r="F147" s="4">
        <f>ROUND(Source!AW141,O147)</f>
        <v>11734.92</v>
      </c>
      <c r="G147" s="4" t="s">
        <v>97</v>
      </c>
      <c r="H147" s="4" t="s">
        <v>98</v>
      </c>
      <c r="I147" s="4"/>
      <c r="J147" s="4"/>
      <c r="K147" s="4">
        <v>-226</v>
      </c>
      <c r="L147" s="4">
        <v>5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>
        <v>11734.92</v>
      </c>
      <c r="X147" s="4">
        <v>1</v>
      </c>
      <c r="Y147" s="4">
        <v>11734.92</v>
      </c>
      <c r="Z147" s="4"/>
      <c r="AA147" s="4"/>
      <c r="AB147" s="4"/>
    </row>
    <row r="148" spans="1:28" x14ac:dyDescent="0.2">
      <c r="A148" s="4">
        <v>50</v>
      </c>
      <c r="B148" s="4">
        <v>0</v>
      </c>
      <c r="C148" s="4">
        <v>0</v>
      </c>
      <c r="D148" s="4">
        <v>1</v>
      </c>
      <c r="E148" s="4">
        <v>227</v>
      </c>
      <c r="F148" s="4">
        <f>ROUND(Source!AX141,O148)</f>
        <v>0</v>
      </c>
      <c r="G148" s="4" t="s">
        <v>99</v>
      </c>
      <c r="H148" s="4" t="s">
        <v>100</v>
      </c>
      <c r="I148" s="4"/>
      <c r="J148" s="4"/>
      <c r="K148" s="4">
        <v>-227</v>
      </c>
      <c r="L148" s="4">
        <v>6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>
        <v>0</v>
      </c>
      <c r="X148" s="4">
        <v>1</v>
      </c>
      <c r="Y148" s="4">
        <v>0</v>
      </c>
      <c r="Z148" s="4"/>
      <c r="AA148" s="4"/>
      <c r="AB148" s="4"/>
    </row>
    <row r="149" spans="1:28" x14ac:dyDescent="0.2">
      <c r="A149" s="4">
        <v>50</v>
      </c>
      <c r="B149" s="4">
        <v>0</v>
      </c>
      <c r="C149" s="4">
        <v>0</v>
      </c>
      <c r="D149" s="4">
        <v>1</v>
      </c>
      <c r="E149" s="4">
        <v>228</v>
      </c>
      <c r="F149" s="4">
        <f>ROUND(Source!AY141,O149)</f>
        <v>11734.92</v>
      </c>
      <c r="G149" s="4" t="s">
        <v>101</v>
      </c>
      <c r="H149" s="4" t="s">
        <v>102</v>
      </c>
      <c r="I149" s="4"/>
      <c r="J149" s="4"/>
      <c r="K149" s="4">
        <v>-228</v>
      </c>
      <c r="L149" s="4">
        <v>7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>
        <v>11734.92</v>
      </c>
      <c r="X149" s="4">
        <v>1</v>
      </c>
      <c r="Y149" s="4">
        <v>11734.92</v>
      </c>
      <c r="Z149" s="4"/>
      <c r="AA149" s="4"/>
      <c r="AB149" s="4"/>
    </row>
    <row r="150" spans="1:28" x14ac:dyDescent="0.2">
      <c r="A150" s="4">
        <v>50</v>
      </c>
      <c r="B150" s="4">
        <v>0</v>
      </c>
      <c r="C150" s="4">
        <v>0</v>
      </c>
      <c r="D150" s="4">
        <v>1</v>
      </c>
      <c r="E150" s="4">
        <v>216</v>
      </c>
      <c r="F150" s="4">
        <f>ROUND(Source!AP141,O150)</f>
        <v>0</v>
      </c>
      <c r="G150" s="4" t="s">
        <v>103</v>
      </c>
      <c r="H150" s="4" t="s">
        <v>104</v>
      </c>
      <c r="I150" s="4"/>
      <c r="J150" s="4"/>
      <c r="K150" s="4">
        <v>-216</v>
      </c>
      <c r="L150" s="4">
        <v>8</v>
      </c>
      <c r="M150" s="4">
        <v>3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>
        <v>0</v>
      </c>
      <c r="X150" s="4">
        <v>1</v>
      </c>
      <c r="Y150" s="4">
        <v>0</v>
      </c>
      <c r="Z150" s="4"/>
      <c r="AA150" s="4"/>
      <c r="AB150" s="4"/>
    </row>
    <row r="151" spans="1:28" x14ac:dyDescent="0.2">
      <c r="A151" s="4">
        <v>50</v>
      </c>
      <c r="B151" s="4">
        <v>0</v>
      </c>
      <c r="C151" s="4">
        <v>0</v>
      </c>
      <c r="D151" s="4">
        <v>1</v>
      </c>
      <c r="E151" s="4">
        <v>223</v>
      </c>
      <c r="F151" s="4">
        <f>ROUND(Source!AQ141,O151)</f>
        <v>0</v>
      </c>
      <c r="G151" s="4" t="s">
        <v>105</v>
      </c>
      <c r="H151" s="4" t="s">
        <v>106</v>
      </c>
      <c r="I151" s="4"/>
      <c r="J151" s="4"/>
      <c r="K151" s="4">
        <v>-223</v>
      </c>
      <c r="L151" s="4">
        <v>9</v>
      </c>
      <c r="M151" s="4">
        <v>3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>
        <v>0</v>
      </c>
      <c r="X151" s="4">
        <v>1</v>
      </c>
      <c r="Y151" s="4">
        <v>0</v>
      </c>
      <c r="Z151" s="4"/>
      <c r="AA151" s="4"/>
      <c r="AB151" s="4"/>
    </row>
    <row r="152" spans="1:28" x14ac:dyDescent="0.2">
      <c r="A152" s="4">
        <v>50</v>
      </c>
      <c r="B152" s="4">
        <v>0</v>
      </c>
      <c r="C152" s="4">
        <v>0</v>
      </c>
      <c r="D152" s="4">
        <v>1</v>
      </c>
      <c r="E152" s="4">
        <v>229</v>
      </c>
      <c r="F152" s="4">
        <f>ROUND(Source!AZ141,O152)</f>
        <v>0</v>
      </c>
      <c r="G152" s="4" t="s">
        <v>107</v>
      </c>
      <c r="H152" s="4" t="s">
        <v>108</v>
      </c>
      <c r="I152" s="4"/>
      <c r="J152" s="4"/>
      <c r="K152" s="4">
        <v>-229</v>
      </c>
      <c r="L152" s="4">
        <v>10</v>
      </c>
      <c r="M152" s="4">
        <v>3</v>
      </c>
      <c r="N152" s="4" t="s">
        <v>3</v>
      </c>
      <c r="O152" s="4">
        <v>2</v>
      </c>
      <c r="P152" s="4"/>
      <c r="Q152" s="4"/>
      <c r="R152" s="4"/>
      <c r="S152" s="4"/>
      <c r="T152" s="4"/>
      <c r="U152" s="4"/>
      <c r="V152" s="4"/>
      <c r="W152" s="4">
        <v>0</v>
      </c>
      <c r="X152" s="4">
        <v>1</v>
      </c>
      <c r="Y152" s="4">
        <v>0</v>
      </c>
      <c r="Z152" s="4"/>
      <c r="AA152" s="4"/>
      <c r="AB152" s="4"/>
    </row>
    <row r="153" spans="1:28" x14ac:dyDescent="0.2">
      <c r="A153" s="4">
        <v>50</v>
      </c>
      <c r="B153" s="4">
        <v>0</v>
      </c>
      <c r="C153" s="4">
        <v>0</v>
      </c>
      <c r="D153" s="4">
        <v>1</v>
      </c>
      <c r="E153" s="4">
        <v>203</v>
      </c>
      <c r="F153" s="4">
        <f>ROUND(Source!Q141,O153)</f>
        <v>45215</v>
      </c>
      <c r="G153" s="4" t="s">
        <v>109</v>
      </c>
      <c r="H153" s="4" t="s">
        <v>110</v>
      </c>
      <c r="I153" s="4"/>
      <c r="J153" s="4"/>
      <c r="K153" s="4">
        <v>-203</v>
      </c>
      <c r="L153" s="4">
        <v>11</v>
      </c>
      <c r="M153" s="4">
        <v>3</v>
      </c>
      <c r="N153" s="4" t="s">
        <v>3</v>
      </c>
      <c r="O153" s="4">
        <v>2</v>
      </c>
      <c r="P153" s="4"/>
      <c r="Q153" s="4"/>
      <c r="R153" s="4"/>
      <c r="S153" s="4"/>
      <c r="T153" s="4"/>
      <c r="U153" s="4"/>
      <c r="V153" s="4"/>
      <c r="W153" s="4">
        <v>45215</v>
      </c>
      <c r="X153" s="4">
        <v>1</v>
      </c>
      <c r="Y153" s="4">
        <v>45215</v>
      </c>
      <c r="Z153" s="4"/>
      <c r="AA153" s="4"/>
      <c r="AB153" s="4"/>
    </row>
    <row r="154" spans="1:28" x14ac:dyDescent="0.2">
      <c r="A154" s="4">
        <v>50</v>
      </c>
      <c r="B154" s="4">
        <v>0</v>
      </c>
      <c r="C154" s="4">
        <v>0</v>
      </c>
      <c r="D154" s="4">
        <v>1</v>
      </c>
      <c r="E154" s="4">
        <v>231</v>
      </c>
      <c r="F154" s="4">
        <f>ROUND(Source!BB141,O154)</f>
        <v>0</v>
      </c>
      <c r="G154" s="4" t="s">
        <v>111</v>
      </c>
      <c r="H154" s="4" t="s">
        <v>112</v>
      </c>
      <c r="I154" s="4"/>
      <c r="J154" s="4"/>
      <c r="K154" s="4">
        <v>-231</v>
      </c>
      <c r="L154" s="4">
        <v>12</v>
      </c>
      <c r="M154" s="4">
        <v>3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>
        <v>0</v>
      </c>
      <c r="X154" s="4">
        <v>1</v>
      </c>
      <c r="Y154" s="4">
        <v>0</v>
      </c>
      <c r="Z154" s="4"/>
      <c r="AA154" s="4"/>
      <c r="AB154" s="4"/>
    </row>
    <row r="155" spans="1:28" x14ac:dyDescent="0.2">
      <c r="A155" s="4">
        <v>50</v>
      </c>
      <c r="B155" s="4">
        <v>0</v>
      </c>
      <c r="C155" s="4">
        <v>0</v>
      </c>
      <c r="D155" s="4">
        <v>1</v>
      </c>
      <c r="E155" s="4">
        <v>204</v>
      </c>
      <c r="F155" s="4">
        <f>ROUND(Source!R141,O155)</f>
        <v>22279.16</v>
      </c>
      <c r="G155" s="4" t="s">
        <v>113</v>
      </c>
      <c r="H155" s="4" t="s">
        <v>114</v>
      </c>
      <c r="I155" s="4"/>
      <c r="J155" s="4"/>
      <c r="K155" s="4">
        <v>-204</v>
      </c>
      <c r="L155" s="4">
        <v>13</v>
      </c>
      <c r="M155" s="4">
        <v>3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>
        <v>22279.16</v>
      </c>
      <c r="X155" s="4">
        <v>1</v>
      </c>
      <c r="Y155" s="4">
        <v>22279.16</v>
      </c>
      <c r="Z155" s="4"/>
      <c r="AA155" s="4"/>
      <c r="AB155" s="4"/>
    </row>
    <row r="156" spans="1:28" x14ac:dyDescent="0.2">
      <c r="A156" s="4">
        <v>50</v>
      </c>
      <c r="B156" s="4">
        <v>0</v>
      </c>
      <c r="C156" s="4">
        <v>0</v>
      </c>
      <c r="D156" s="4">
        <v>1</v>
      </c>
      <c r="E156" s="4">
        <v>205</v>
      </c>
      <c r="F156" s="4">
        <f>ROUND(Source!S141,O156)</f>
        <v>101876.26</v>
      </c>
      <c r="G156" s="4" t="s">
        <v>115</v>
      </c>
      <c r="H156" s="4" t="s">
        <v>116</v>
      </c>
      <c r="I156" s="4"/>
      <c r="J156" s="4"/>
      <c r="K156" s="4">
        <v>-205</v>
      </c>
      <c r="L156" s="4">
        <v>14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>
        <v>101876.26</v>
      </c>
      <c r="X156" s="4">
        <v>1</v>
      </c>
      <c r="Y156" s="4">
        <v>101876.26</v>
      </c>
      <c r="Z156" s="4"/>
      <c r="AA156" s="4"/>
      <c r="AB156" s="4"/>
    </row>
    <row r="157" spans="1:28" x14ac:dyDescent="0.2">
      <c r="A157" s="4">
        <v>50</v>
      </c>
      <c r="B157" s="4">
        <v>0</v>
      </c>
      <c r="C157" s="4">
        <v>0</v>
      </c>
      <c r="D157" s="4">
        <v>1</v>
      </c>
      <c r="E157" s="4">
        <v>232</v>
      </c>
      <c r="F157" s="4">
        <f>ROUND(Source!BC141,O157)</f>
        <v>0</v>
      </c>
      <c r="G157" s="4" t="s">
        <v>117</v>
      </c>
      <c r="H157" s="4" t="s">
        <v>118</v>
      </c>
      <c r="I157" s="4"/>
      <c r="J157" s="4"/>
      <c r="K157" s="4">
        <v>-232</v>
      </c>
      <c r="L157" s="4">
        <v>15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>
        <v>0</v>
      </c>
      <c r="X157" s="4">
        <v>1</v>
      </c>
      <c r="Y157" s="4">
        <v>0</v>
      </c>
      <c r="Z157" s="4"/>
      <c r="AA157" s="4"/>
      <c r="AB157" s="4"/>
    </row>
    <row r="158" spans="1:28" x14ac:dyDescent="0.2">
      <c r="A158" s="4">
        <v>50</v>
      </c>
      <c r="B158" s="4">
        <v>0</v>
      </c>
      <c r="C158" s="4">
        <v>0</v>
      </c>
      <c r="D158" s="4">
        <v>1</v>
      </c>
      <c r="E158" s="4">
        <v>214</v>
      </c>
      <c r="F158" s="4">
        <f>ROUND(Source!AS141,O158)</f>
        <v>0</v>
      </c>
      <c r="G158" s="4" t="s">
        <v>119</v>
      </c>
      <c r="H158" s="4" t="s">
        <v>120</v>
      </c>
      <c r="I158" s="4"/>
      <c r="J158" s="4"/>
      <c r="K158" s="4">
        <v>-214</v>
      </c>
      <c r="L158" s="4">
        <v>16</v>
      </c>
      <c r="M158" s="4">
        <v>3</v>
      </c>
      <c r="N158" s="4" t="s">
        <v>3</v>
      </c>
      <c r="O158" s="4">
        <v>2</v>
      </c>
      <c r="P158" s="4"/>
      <c r="Q158" s="4"/>
      <c r="R158" s="4"/>
      <c r="S158" s="4"/>
      <c r="T158" s="4"/>
      <c r="U158" s="4"/>
      <c r="V158" s="4"/>
      <c r="W158" s="4">
        <v>0</v>
      </c>
      <c r="X158" s="4">
        <v>1</v>
      </c>
      <c r="Y158" s="4">
        <v>0</v>
      </c>
      <c r="Z158" s="4"/>
      <c r="AA158" s="4"/>
      <c r="AB158" s="4"/>
    </row>
    <row r="159" spans="1:28" x14ac:dyDescent="0.2">
      <c r="A159" s="4">
        <v>50</v>
      </c>
      <c r="B159" s="4">
        <v>0</v>
      </c>
      <c r="C159" s="4">
        <v>0</v>
      </c>
      <c r="D159" s="4">
        <v>1</v>
      </c>
      <c r="E159" s="4">
        <v>215</v>
      </c>
      <c r="F159" s="4">
        <f>ROUND(Source!AT141,O159)</f>
        <v>316724.31</v>
      </c>
      <c r="G159" s="4" t="s">
        <v>121</v>
      </c>
      <c r="H159" s="4" t="s">
        <v>122</v>
      </c>
      <c r="I159" s="4"/>
      <c r="J159" s="4"/>
      <c r="K159" s="4">
        <v>-215</v>
      </c>
      <c r="L159" s="4">
        <v>17</v>
      </c>
      <c r="M159" s="4">
        <v>3</v>
      </c>
      <c r="N159" s="4" t="s">
        <v>3</v>
      </c>
      <c r="O159" s="4">
        <v>2</v>
      </c>
      <c r="P159" s="4"/>
      <c r="Q159" s="4"/>
      <c r="R159" s="4"/>
      <c r="S159" s="4"/>
      <c r="T159" s="4"/>
      <c r="U159" s="4"/>
      <c r="V159" s="4"/>
      <c r="W159" s="4">
        <v>316724.31</v>
      </c>
      <c r="X159" s="4">
        <v>1</v>
      </c>
      <c r="Y159" s="4">
        <v>316724.31</v>
      </c>
      <c r="Z159" s="4"/>
      <c r="AA159" s="4"/>
      <c r="AB159" s="4"/>
    </row>
    <row r="160" spans="1:28" x14ac:dyDescent="0.2">
      <c r="A160" s="4">
        <v>50</v>
      </c>
      <c r="B160" s="4">
        <v>0</v>
      </c>
      <c r="C160" s="4">
        <v>0</v>
      </c>
      <c r="D160" s="4">
        <v>1</v>
      </c>
      <c r="E160" s="4">
        <v>217</v>
      </c>
      <c r="F160" s="4">
        <f>ROUND(Source!AU141,O160)</f>
        <v>0</v>
      </c>
      <c r="G160" s="4" t="s">
        <v>123</v>
      </c>
      <c r="H160" s="4" t="s">
        <v>124</v>
      </c>
      <c r="I160" s="4"/>
      <c r="J160" s="4"/>
      <c r="K160" s="4">
        <v>-217</v>
      </c>
      <c r="L160" s="4">
        <v>18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>
        <v>0</v>
      </c>
      <c r="X160" s="4">
        <v>1</v>
      </c>
      <c r="Y160" s="4">
        <v>0</v>
      </c>
      <c r="Z160" s="4"/>
      <c r="AA160" s="4"/>
      <c r="AB160" s="4"/>
    </row>
    <row r="161" spans="1:245" x14ac:dyDescent="0.2">
      <c r="A161" s="4">
        <v>50</v>
      </c>
      <c r="B161" s="4">
        <v>0</v>
      </c>
      <c r="C161" s="4">
        <v>0</v>
      </c>
      <c r="D161" s="4">
        <v>1</v>
      </c>
      <c r="E161" s="4">
        <v>230</v>
      </c>
      <c r="F161" s="4">
        <f>ROUND(Source!BA141,O161)</f>
        <v>0</v>
      </c>
      <c r="G161" s="4" t="s">
        <v>125</v>
      </c>
      <c r="H161" s="4" t="s">
        <v>126</v>
      </c>
      <c r="I161" s="4"/>
      <c r="J161" s="4"/>
      <c r="K161" s="4">
        <v>-230</v>
      </c>
      <c r="L161" s="4">
        <v>19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>
        <v>0</v>
      </c>
      <c r="X161" s="4">
        <v>1</v>
      </c>
      <c r="Y161" s="4">
        <v>0</v>
      </c>
      <c r="Z161" s="4"/>
      <c r="AA161" s="4"/>
      <c r="AB161" s="4"/>
    </row>
    <row r="162" spans="1:245" x14ac:dyDescent="0.2">
      <c r="A162" s="4">
        <v>50</v>
      </c>
      <c r="B162" s="4">
        <v>0</v>
      </c>
      <c r="C162" s="4">
        <v>0</v>
      </c>
      <c r="D162" s="4">
        <v>1</v>
      </c>
      <c r="E162" s="4">
        <v>206</v>
      </c>
      <c r="F162" s="4">
        <f>ROUND(Source!T141,O162)</f>
        <v>0</v>
      </c>
      <c r="G162" s="4" t="s">
        <v>127</v>
      </c>
      <c r="H162" s="4" t="s">
        <v>128</v>
      </c>
      <c r="I162" s="4"/>
      <c r="J162" s="4"/>
      <c r="K162" s="4">
        <v>-206</v>
      </c>
      <c r="L162" s="4">
        <v>20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>
        <v>0</v>
      </c>
      <c r="X162" s="4">
        <v>1</v>
      </c>
      <c r="Y162" s="4">
        <v>0</v>
      </c>
      <c r="Z162" s="4"/>
      <c r="AA162" s="4"/>
      <c r="AB162" s="4"/>
    </row>
    <row r="163" spans="1:245" x14ac:dyDescent="0.2">
      <c r="A163" s="4">
        <v>50</v>
      </c>
      <c r="B163" s="4">
        <v>0</v>
      </c>
      <c r="C163" s="4">
        <v>0</v>
      </c>
      <c r="D163" s="4">
        <v>1</v>
      </c>
      <c r="E163" s="4">
        <v>207</v>
      </c>
      <c r="F163" s="4">
        <f>Source!U141</f>
        <v>282.93258048800004</v>
      </c>
      <c r="G163" s="4" t="s">
        <v>129</v>
      </c>
      <c r="H163" s="4" t="s">
        <v>130</v>
      </c>
      <c r="I163" s="4"/>
      <c r="J163" s="4"/>
      <c r="K163" s="4">
        <v>-207</v>
      </c>
      <c r="L163" s="4">
        <v>21</v>
      </c>
      <c r="M163" s="4">
        <v>3</v>
      </c>
      <c r="N163" s="4" t="s">
        <v>3</v>
      </c>
      <c r="O163" s="4">
        <v>-1</v>
      </c>
      <c r="P163" s="4"/>
      <c r="Q163" s="4"/>
      <c r="R163" s="4"/>
      <c r="S163" s="4"/>
      <c r="T163" s="4"/>
      <c r="U163" s="4"/>
      <c r="V163" s="4"/>
      <c r="W163" s="4">
        <v>282.9325804880001</v>
      </c>
      <c r="X163" s="4">
        <v>1</v>
      </c>
      <c r="Y163" s="4">
        <v>282.9325804880001</v>
      </c>
      <c r="Z163" s="4"/>
      <c r="AA163" s="4"/>
      <c r="AB163" s="4"/>
    </row>
    <row r="164" spans="1:245" x14ac:dyDescent="0.2">
      <c r="A164" s="4">
        <v>50</v>
      </c>
      <c r="B164" s="4">
        <v>0</v>
      </c>
      <c r="C164" s="4">
        <v>0</v>
      </c>
      <c r="D164" s="4">
        <v>1</v>
      </c>
      <c r="E164" s="4">
        <v>208</v>
      </c>
      <c r="F164" s="4">
        <f>Source!V141</f>
        <v>0</v>
      </c>
      <c r="G164" s="4" t="s">
        <v>131</v>
      </c>
      <c r="H164" s="4" t="s">
        <v>132</v>
      </c>
      <c r="I164" s="4"/>
      <c r="J164" s="4"/>
      <c r="K164" s="4">
        <v>-208</v>
      </c>
      <c r="L164" s="4">
        <v>22</v>
      </c>
      <c r="M164" s="4">
        <v>3</v>
      </c>
      <c r="N164" s="4" t="s">
        <v>3</v>
      </c>
      <c r="O164" s="4">
        <v>-1</v>
      </c>
      <c r="P164" s="4"/>
      <c r="Q164" s="4"/>
      <c r="R164" s="4"/>
      <c r="S164" s="4"/>
      <c r="T164" s="4"/>
      <c r="U164" s="4"/>
      <c r="V164" s="4"/>
      <c r="W164" s="4">
        <v>0</v>
      </c>
      <c r="X164" s="4">
        <v>1</v>
      </c>
      <c r="Y164" s="4">
        <v>0</v>
      </c>
      <c r="Z164" s="4"/>
      <c r="AA164" s="4"/>
      <c r="AB164" s="4"/>
    </row>
    <row r="165" spans="1:245" x14ac:dyDescent="0.2">
      <c r="A165" s="4">
        <v>50</v>
      </c>
      <c r="B165" s="4">
        <v>0</v>
      </c>
      <c r="C165" s="4">
        <v>0</v>
      </c>
      <c r="D165" s="4">
        <v>1</v>
      </c>
      <c r="E165" s="4">
        <v>209</v>
      </c>
      <c r="F165" s="4">
        <f>ROUND(Source!W141,O165)</f>
        <v>0</v>
      </c>
      <c r="G165" s="4" t="s">
        <v>133</v>
      </c>
      <c r="H165" s="4" t="s">
        <v>134</v>
      </c>
      <c r="I165" s="4"/>
      <c r="J165" s="4"/>
      <c r="K165" s="4">
        <v>-209</v>
      </c>
      <c r="L165" s="4">
        <v>23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>
        <v>0</v>
      </c>
      <c r="X165" s="4">
        <v>1</v>
      </c>
      <c r="Y165" s="4">
        <v>0</v>
      </c>
      <c r="Z165" s="4"/>
      <c r="AA165" s="4"/>
      <c r="AB165" s="4"/>
    </row>
    <row r="166" spans="1:245" x14ac:dyDescent="0.2">
      <c r="A166" s="4">
        <v>50</v>
      </c>
      <c r="B166" s="4">
        <v>0</v>
      </c>
      <c r="C166" s="4">
        <v>0</v>
      </c>
      <c r="D166" s="4">
        <v>1</v>
      </c>
      <c r="E166" s="4">
        <v>233</v>
      </c>
      <c r="F166" s="4">
        <f>ROUND(Source!BD141,O166)</f>
        <v>0</v>
      </c>
      <c r="G166" s="4" t="s">
        <v>135</v>
      </c>
      <c r="H166" s="4" t="s">
        <v>136</v>
      </c>
      <c r="I166" s="4"/>
      <c r="J166" s="4"/>
      <c r="K166" s="4">
        <v>-233</v>
      </c>
      <c r="L166" s="4">
        <v>24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>
        <v>0</v>
      </c>
      <c r="X166" s="4">
        <v>1</v>
      </c>
      <c r="Y166" s="4">
        <v>0</v>
      </c>
      <c r="Z166" s="4"/>
      <c r="AA166" s="4"/>
      <c r="AB166" s="4"/>
    </row>
    <row r="167" spans="1:245" x14ac:dyDescent="0.2">
      <c r="A167" s="4">
        <v>50</v>
      </c>
      <c r="B167" s="4">
        <v>0</v>
      </c>
      <c r="C167" s="4">
        <v>0</v>
      </c>
      <c r="D167" s="4">
        <v>1</v>
      </c>
      <c r="E167" s="4">
        <v>210</v>
      </c>
      <c r="F167" s="4">
        <f>ROUND(Source!X141,O167)</f>
        <v>80482.240000000005</v>
      </c>
      <c r="G167" s="4" t="s">
        <v>137</v>
      </c>
      <c r="H167" s="4" t="s">
        <v>138</v>
      </c>
      <c r="I167" s="4"/>
      <c r="J167" s="4"/>
      <c r="K167" s="4">
        <v>-210</v>
      </c>
      <c r="L167" s="4">
        <v>25</v>
      </c>
      <c r="M167" s="4">
        <v>3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>
        <v>80482.240000000005</v>
      </c>
      <c r="X167" s="4">
        <v>1</v>
      </c>
      <c r="Y167" s="4">
        <v>80482.240000000005</v>
      </c>
      <c r="Z167" s="4"/>
      <c r="AA167" s="4"/>
      <c r="AB167" s="4"/>
    </row>
    <row r="168" spans="1:245" x14ac:dyDescent="0.2">
      <c r="A168" s="4">
        <v>50</v>
      </c>
      <c r="B168" s="4">
        <v>0</v>
      </c>
      <c r="C168" s="4">
        <v>0</v>
      </c>
      <c r="D168" s="4">
        <v>1</v>
      </c>
      <c r="E168" s="4">
        <v>211</v>
      </c>
      <c r="F168" s="4">
        <f>ROUND(Source!Y141,O168)</f>
        <v>41769.25</v>
      </c>
      <c r="G168" s="4" t="s">
        <v>139</v>
      </c>
      <c r="H168" s="4" t="s">
        <v>140</v>
      </c>
      <c r="I168" s="4"/>
      <c r="J168" s="4"/>
      <c r="K168" s="4">
        <v>-211</v>
      </c>
      <c r="L168" s="4">
        <v>26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>
        <v>41769.25</v>
      </c>
      <c r="X168" s="4">
        <v>1</v>
      </c>
      <c r="Y168" s="4">
        <v>41769.25</v>
      </c>
      <c r="Z168" s="4"/>
      <c r="AA168" s="4"/>
      <c r="AB168" s="4"/>
    </row>
    <row r="169" spans="1:245" x14ac:dyDescent="0.2">
      <c r="A169" s="4">
        <v>50</v>
      </c>
      <c r="B169" s="4">
        <v>0</v>
      </c>
      <c r="C169" s="4">
        <v>0</v>
      </c>
      <c r="D169" s="4">
        <v>1</v>
      </c>
      <c r="E169" s="4">
        <v>224</v>
      </c>
      <c r="F169" s="4">
        <f>ROUND(Source!AR141,O169)</f>
        <v>316724.31</v>
      </c>
      <c r="G169" s="4" t="s">
        <v>141</v>
      </c>
      <c r="H169" s="4" t="s">
        <v>142</v>
      </c>
      <c r="I169" s="4"/>
      <c r="J169" s="4"/>
      <c r="K169" s="4">
        <v>-224</v>
      </c>
      <c r="L169" s="4">
        <v>27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>
        <v>316724.31</v>
      </c>
      <c r="X169" s="4">
        <v>1</v>
      </c>
      <c r="Y169" s="4">
        <v>316724.31</v>
      </c>
      <c r="Z169" s="4"/>
      <c r="AA169" s="4"/>
      <c r="AB169" s="4"/>
    </row>
    <row r="171" spans="1:245" x14ac:dyDescent="0.2">
      <c r="A171" s="1">
        <v>4</v>
      </c>
      <c r="B171" s="1">
        <v>1</v>
      </c>
      <c r="C171" s="1"/>
      <c r="D171" s="1">
        <f>ROW(A190)</f>
        <v>190</v>
      </c>
      <c r="E171" s="1"/>
      <c r="F171" s="1" t="s">
        <v>18</v>
      </c>
      <c r="G171" s="1" t="s">
        <v>249</v>
      </c>
      <c r="H171" s="1" t="s">
        <v>3</v>
      </c>
      <c r="I171" s="1">
        <v>0</v>
      </c>
      <c r="J171" s="1"/>
      <c r="K171" s="1">
        <v>0</v>
      </c>
      <c r="L171" s="1"/>
      <c r="M171" s="1" t="s">
        <v>3</v>
      </c>
      <c r="N171" s="1"/>
      <c r="O171" s="1"/>
      <c r="P171" s="1"/>
      <c r="Q171" s="1"/>
      <c r="R171" s="1"/>
      <c r="S171" s="1">
        <v>0</v>
      </c>
      <c r="T171" s="1"/>
      <c r="U171" s="1" t="s">
        <v>3</v>
      </c>
      <c r="V171" s="1">
        <v>0</v>
      </c>
      <c r="W171" s="1"/>
      <c r="X171" s="1"/>
      <c r="Y171" s="1"/>
      <c r="Z171" s="1"/>
      <c r="AA171" s="1"/>
      <c r="AB171" s="1" t="s">
        <v>3</v>
      </c>
      <c r="AC171" s="1" t="s">
        <v>3</v>
      </c>
      <c r="AD171" s="1" t="s">
        <v>3</v>
      </c>
      <c r="AE171" s="1" t="s">
        <v>3</v>
      </c>
      <c r="AF171" s="1" t="s">
        <v>3</v>
      </c>
      <c r="AG171" s="1" t="s">
        <v>3</v>
      </c>
      <c r="AH171" s="1"/>
      <c r="AI171" s="1"/>
      <c r="AJ171" s="1"/>
      <c r="AK171" s="1"/>
      <c r="AL171" s="1"/>
      <c r="AM171" s="1"/>
      <c r="AN171" s="1"/>
      <c r="AO171" s="1"/>
      <c r="AP171" s="1" t="s">
        <v>3</v>
      </c>
      <c r="AQ171" s="1" t="s">
        <v>3</v>
      </c>
      <c r="AR171" s="1" t="s">
        <v>3</v>
      </c>
      <c r="AS171" s="1"/>
      <c r="AT171" s="1"/>
      <c r="AU171" s="1"/>
      <c r="AV171" s="1"/>
      <c r="AW171" s="1"/>
      <c r="AX171" s="1"/>
      <c r="AY171" s="1"/>
      <c r="AZ171" s="1" t="s">
        <v>3</v>
      </c>
      <c r="BA171" s="1"/>
      <c r="BB171" s="1" t="s">
        <v>3</v>
      </c>
      <c r="BC171" s="1" t="s">
        <v>3</v>
      </c>
      <c r="BD171" s="1" t="s">
        <v>3</v>
      </c>
      <c r="BE171" s="1" t="s">
        <v>3</v>
      </c>
      <c r="BF171" s="1" t="s">
        <v>3</v>
      </c>
      <c r="BG171" s="1" t="s">
        <v>3</v>
      </c>
      <c r="BH171" s="1" t="s">
        <v>3</v>
      </c>
      <c r="BI171" s="1" t="s">
        <v>3</v>
      </c>
      <c r="BJ171" s="1" t="s">
        <v>3</v>
      </c>
      <c r="BK171" s="1" t="s">
        <v>3</v>
      </c>
      <c r="BL171" s="1" t="s">
        <v>3</v>
      </c>
      <c r="BM171" s="1" t="s">
        <v>3</v>
      </c>
      <c r="BN171" s="1" t="s">
        <v>3</v>
      </c>
      <c r="BO171" s="1" t="s">
        <v>3</v>
      </c>
      <c r="BP171" s="1" t="s">
        <v>3</v>
      </c>
      <c r="BQ171" s="1"/>
      <c r="BR171" s="1"/>
      <c r="BS171" s="1"/>
      <c r="BT171" s="1"/>
      <c r="BU171" s="1"/>
      <c r="BV171" s="1"/>
      <c r="BW171" s="1"/>
      <c r="BX171" s="1">
        <v>0</v>
      </c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>
        <v>0</v>
      </c>
    </row>
    <row r="173" spans="1:245" x14ac:dyDescent="0.2">
      <c r="A173" s="2">
        <v>52</v>
      </c>
      <c r="B173" s="2">
        <f t="shared" ref="B173:G173" si="161">B190</f>
        <v>1</v>
      </c>
      <c r="C173" s="2">
        <f t="shared" si="161"/>
        <v>4</v>
      </c>
      <c r="D173" s="2">
        <f t="shared" si="161"/>
        <v>171</v>
      </c>
      <c r="E173" s="2">
        <f t="shared" si="161"/>
        <v>0</v>
      </c>
      <c r="F173" s="2" t="str">
        <f t="shared" si="161"/>
        <v>Новый раздел</v>
      </c>
      <c r="G173" s="2" t="str">
        <f t="shared" si="161"/>
        <v>Материалы не учтенные ценником</v>
      </c>
      <c r="H173" s="2"/>
      <c r="I173" s="2"/>
      <c r="J173" s="2"/>
      <c r="K173" s="2"/>
      <c r="L173" s="2"/>
      <c r="M173" s="2"/>
      <c r="N173" s="2"/>
      <c r="O173" s="2">
        <f t="shared" ref="O173:AT173" si="162">O190</f>
        <v>59002.18</v>
      </c>
      <c r="P173" s="2">
        <f t="shared" si="162"/>
        <v>59002.18</v>
      </c>
      <c r="Q173" s="2">
        <f t="shared" si="162"/>
        <v>0</v>
      </c>
      <c r="R173" s="2">
        <f t="shared" si="162"/>
        <v>0</v>
      </c>
      <c r="S173" s="2">
        <f t="shared" si="162"/>
        <v>0</v>
      </c>
      <c r="T173" s="2">
        <f t="shared" si="162"/>
        <v>0</v>
      </c>
      <c r="U173" s="2">
        <f t="shared" si="162"/>
        <v>0</v>
      </c>
      <c r="V173" s="2">
        <f t="shared" si="162"/>
        <v>0</v>
      </c>
      <c r="W173" s="2">
        <f t="shared" si="162"/>
        <v>0</v>
      </c>
      <c r="X173" s="2">
        <f t="shared" si="162"/>
        <v>0</v>
      </c>
      <c r="Y173" s="2">
        <f t="shared" si="162"/>
        <v>0</v>
      </c>
      <c r="Z173" s="2">
        <f t="shared" si="162"/>
        <v>0</v>
      </c>
      <c r="AA173" s="2">
        <f t="shared" si="162"/>
        <v>0</v>
      </c>
      <c r="AB173" s="2">
        <f t="shared" si="162"/>
        <v>59002.18</v>
      </c>
      <c r="AC173" s="2">
        <f t="shared" si="162"/>
        <v>59002.18</v>
      </c>
      <c r="AD173" s="2">
        <f t="shared" si="162"/>
        <v>0</v>
      </c>
      <c r="AE173" s="2">
        <f t="shared" si="162"/>
        <v>0</v>
      </c>
      <c r="AF173" s="2">
        <f t="shared" si="162"/>
        <v>0</v>
      </c>
      <c r="AG173" s="2">
        <f t="shared" si="162"/>
        <v>0</v>
      </c>
      <c r="AH173" s="2">
        <f t="shared" si="162"/>
        <v>0</v>
      </c>
      <c r="AI173" s="2">
        <f t="shared" si="162"/>
        <v>0</v>
      </c>
      <c r="AJ173" s="2">
        <f t="shared" si="162"/>
        <v>0</v>
      </c>
      <c r="AK173" s="2">
        <f t="shared" si="162"/>
        <v>0</v>
      </c>
      <c r="AL173" s="2">
        <f t="shared" si="162"/>
        <v>0</v>
      </c>
      <c r="AM173" s="2">
        <f t="shared" si="162"/>
        <v>0</v>
      </c>
      <c r="AN173" s="2">
        <f t="shared" si="162"/>
        <v>0</v>
      </c>
      <c r="AO173" s="2">
        <f t="shared" si="162"/>
        <v>0</v>
      </c>
      <c r="AP173" s="2">
        <f t="shared" si="162"/>
        <v>0</v>
      </c>
      <c r="AQ173" s="2">
        <f t="shared" si="162"/>
        <v>0</v>
      </c>
      <c r="AR173" s="2">
        <f t="shared" si="162"/>
        <v>59002.18</v>
      </c>
      <c r="AS173" s="2">
        <f t="shared" si="162"/>
        <v>1429</v>
      </c>
      <c r="AT173" s="2">
        <f t="shared" si="162"/>
        <v>57573.18</v>
      </c>
      <c r="AU173" s="2">
        <f t="shared" ref="AU173:BZ173" si="163">AU190</f>
        <v>0</v>
      </c>
      <c r="AV173" s="2">
        <f t="shared" si="163"/>
        <v>59002.18</v>
      </c>
      <c r="AW173" s="2">
        <f t="shared" si="163"/>
        <v>59002.18</v>
      </c>
      <c r="AX173" s="2">
        <f t="shared" si="163"/>
        <v>0</v>
      </c>
      <c r="AY173" s="2">
        <f t="shared" si="163"/>
        <v>59002.18</v>
      </c>
      <c r="AZ173" s="2">
        <f t="shared" si="163"/>
        <v>0</v>
      </c>
      <c r="BA173" s="2">
        <f t="shared" si="163"/>
        <v>0</v>
      </c>
      <c r="BB173" s="2">
        <f t="shared" si="163"/>
        <v>0</v>
      </c>
      <c r="BC173" s="2">
        <f t="shared" si="163"/>
        <v>0</v>
      </c>
      <c r="BD173" s="2">
        <f t="shared" si="163"/>
        <v>0</v>
      </c>
      <c r="BE173" s="2">
        <f t="shared" si="163"/>
        <v>0</v>
      </c>
      <c r="BF173" s="2">
        <f t="shared" si="163"/>
        <v>0</v>
      </c>
      <c r="BG173" s="2">
        <f t="shared" si="163"/>
        <v>0</v>
      </c>
      <c r="BH173" s="2">
        <f t="shared" si="163"/>
        <v>0</v>
      </c>
      <c r="BI173" s="2">
        <f t="shared" si="163"/>
        <v>0</v>
      </c>
      <c r="BJ173" s="2">
        <f t="shared" si="163"/>
        <v>0</v>
      </c>
      <c r="BK173" s="2">
        <f t="shared" si="163"/>
        <v>0</v>
      </c>
      <c r="BL173" s="2">
        <f t="shared" si="163"/>
        <v>0</v>
      </c>
      <c r="BM173" s="2">
        <f t="shared" si="163"/>
        <v>0</v>
      </c>
      <c r="BN173" s="2">
        <f t="shared" si="163"/>
        <v>0</v>
      </c>
      <c r="BO173" s="2">
        <f t="shared" si="163"/>
        <v>0</v>
      </c>
      <c r="BP173" s="2">
        <f t="shared" si="163"/>
        <v>0</v>
      </c>
      <c r="BQ173" s="2">
        <f t="shared" si="163"/>
        <v>0</v>
      </c>
      <c r="BR173" s="2">
        <f t="shared" si="163"/>
        <v>0</v>
      </c>
      <c r="BS173" s="2">
        <f t="shared" si="163"/>
        <v>0</v>
      </c>
      <c r="BT173" s="2">
        <f t="shared" si="163"/>
        <v>0</v>
      </c>
      <c r="BU173" s="2">
        <f t="shared" si="163"/>
        <v>0</v>
      </c>
      <c r="BV173" s="2">
        <f t="shared" si="163"/>
        <v>0</v>
      </c>
      <c r="BW173" s="2">
        <f t="shared" si="163"/>
        <v>0</v>
      </c>
      <c r="BX173" s="2">
        <f t="shared" si="163"/>
        <v>0</v>
      </c>
      <c r="BY173" s="2">
        <f t="shared" si="163"/>
        <v>0</v>
      </c>
      <c r="BZ173" s="2">
        <f t="shared" si="163"/>
        <v>0</v>
      </c>
      <c r="CA173" s="2">
        <f t="shared" ref="CA173:DF173" si="164">CA190</f>
        <v>59002.18</v>
      </c>
      <c r="CB173" s="2">
        <f t="shared" si="164"/>
        <v>1429</v>
      </c>
      <c r="CC173" s="2">
        <f t="shared" si="164"/>
        <v>57573.18</v>
      </c>
      <c r="CD173" s="2">
        <f t="shared" si="164"/>
        <v>0</v>
      </c>
      <c r="CE173" s="2">
        <f t="shared" si="164"/>
        <v>59002.18</v>
      </c>
      <c r="CF173" s="2">
        <f t="shared" si="164"/>
        <v>59002.18</v>
      </c>
      <c r="CG173" s="2">
        <f t="shared" si="164"/>
        <v>0</v>
      </c>
      <c r="CH173" s="2">
        <f t="shared" si="164"/>
        <v>59002.18</v>
      </c>
      <c r="CI173" s="2">
        <f t="shared" si="164"/>
        <v>0</v>
      </c>
      <c r="CJ173" s="2">
        <f t="shared" si="164"/>
        <v>0</v>
      </c>
      <c r="CK173" s="2">
        <f t="shared" si="164"/>
        <v>0</v>
      </c>
      <c r="CL173" s="2">
        <f t="shared" si="164"/>
        <v>0</v>
      </c>
      <c r="CM173" s="2">
        <f t="shared" si="164"/>
        <v>0</v>
      </c>
      <c r="CN173" s="2">
        <f t="shared" si="164"/>
        <v>0</v>
      </c>
      <c r="CO173" s="2">
        <f t="shared" si="164"/>
        <v>0</v>
      </c>
      <c r="CP173" s="2">
        <f t="shared" si="164"/>
        <v>0</v>
      </c>
      <c r="CQ173" s="2">
        <f t="shared" si="164"/>
        <v>0</v>
      </c>
      <c r="CR173" s="2">
        <f t="shared" si="164"/>
        <v>0</v>
      </c>
      <c r="CS173" s="2">
        <f t="shared" si="164"/>
        <v>0</v>
      </c>
      <c r="CT173" s="2">
        <f t="shared" si="164"/>
        <v>0</v>
      </c>
      <c r="CU173" s="2">
        <f t="shared" si="164"/>
        <v>0</v>
      </c>
      <c r="CV173" s="2">
        <f t="shared" si="164"/>
        <v>0</v>
      </c>
      <c r="CW173" s="2">
        <f t="shared" si="164"/>
        <v>0</v>
      </c>
      <c r="CX173" s="2">
        <f t="shared" si="164"/>
        <v>0</v>
      </c>
      <c r="CY173" s="2">
        <f t="shared" si="164"/>
        <v>0</v>
      </c>
      <c r="CZ173" s="2">
        <f t="shared" si="164"/>
        <v>0</v>
      </c>
      <c r="DA173" s="2">
        <f t="shared" si="164"/>
        <v>0</v>
      </c>
      <c r="DB173" s="2">
        <f t="shared" si="164"/>
        <v>0</v>
      </c>
      <c r="DC173" s="2">
        <f t="shared" si="164"/>
        <v>0</v>
      </c>
      <c r="DD173" s="2">
        <f t="shared" si="164"/>
        <v>0</v>
      </c>
      <c r="DE173" s="2">
        <f t="shared" si="164"/>
        <v>0</v>
      </c>
      <c r="DF173" s="2">
        <f t="shared" si="164"/>
        <v>0</v>
      </c>
      <c r="DG173" s="3">
        <f t="shared" ref="DG173:EL173" si="165">DG190</f>
        <v>0</v>
      </c>
      <c r="DH173" s="3">
        <f t="shared" si="165"/>
        <v>0</v>
      </c>
      <c r="DI173" s="3">
        <f t="shared" si="165"/>
        <v>0</v>
      </c>
      <c r="DJ173" s="3">
        <f t="shared" si="165"/>
        <v>0</v>
      </c>
      <c r="DK173" s="3">
        <f t="shared" si="165"/>
        <v>0</v>
      </c>
      <c r="DL173" s="3">
        <f t="shared" si="165"/>
        <v>0</v>
      </c>
      <c r="DM173" s="3">
        <f t="shared" si="165"/>
        <v>0</v>
      </c>
      <c r="DN173" s="3">
        <f t="shared" si="165"/>
        <v>0</v>
      </c>
      <c r="DO173" s="3">
        <f t="shared" si="165"/>
        <v>0</v>
      </c>
      <c r="DP173" s="3">
        <f t="shared" si="165"/>
        <v>0</v>
      </c>
      <c r="DQ173" s="3">
        <f t="shared" si="165"/>
        <v>0</v>
      </c>
      <c r="DR173" s="3">
        <f t="shared" si="165"/>
        <v>0</v>
      </c>
      <c r="DS173" s="3">
        <f t="shared" si="165"/>
        <v>0</v>
      </c>
      <c r="DT173" s="3">
        <f t="shared" si="165"/>
        <v>0</v>
      </c>
      <c r="DU173" s="3">
        <f t="shared" si="165"/>
        <v>0</v>
      </c>
      <c r="DV173" s="3">
        <f t="shared" si="165"/>
        <v>0</v>
      </c>
      <c r="DW173" s="3">
        <f t="shared" si="165"/>
        <v>0</v>
      </c>
      <c r="DX173" s="3">
        <f t="shared" si="165"/>
        <v>0</v>
      </c>
      <c r="DY173" s="3">
        <f t="shared" si="165"/>
        <v>0</v>
      </c>
      <c r="DZ173" s="3">
        <f t="shared" si="165"/>
        <v>0</v>
      </c>
      <c r="EA173" s="3">
        <f t="shared" si="165"/>
        <v>0</v>
      </c>
      <c r="EB173" s="3">
        <f t="shared" si="165"/>
        <v>0</v>
      </c>
      <c r="EC173" s="3">
        <f t="shared" si="165"/>
        <v>0</v>
      </c>
      <c r="ED173" s="3">
        <f t="shared" si="165"/>
        <v>0</v>
      </c>
      <c r="EE173" s="3">
        <f t="shared" si="165"/>
        <v>0</v>
      </c>
      <c r="EF173" s="3">
        <f t="shared" si="165"/>
        <v>0</v>
      </c>
      <c r="EG173" s="3">
        <f t="shared" si="165"/>
        <v>0</v>
      </c>
      <c r="EH173" s="3">
        <f t="shared" si="165"/>
        <v>0</v>
      </c>
      <c r="EI173" s="3">
        <f t="shared" si="165"/>
        <v>0</v>
      </c>
      <c r="EJ173" s="3">
        <f t="shared" si="165"/>
        <v>0</v>
      </c>
      <c r="EK173" s="3">
        <f t="shared" si="165"/>
        <v>0</v>
      </c>
      <c r="EL173" s="3">
        <f t="shared" si="165"/>
        <v>0</v>
      </c>
      <c r="EM173" s="3">
        <f t="shared" ref="EM173:FR173" si="166">EM190</f>
        <v>0</v>
      </c>
      <c r="EN173" s="3">
        <f t="shared" si="166"/>
        <v>0</v>
      </c>
      <c r="EO173" s="3">
        <f t="shared" si="166"/>
        <v>0</v>
      </c>
      <c r="EP173" s="3">
        <f t="shared" si="166"/>
        <v>0</v>
      </c>
      <c r="EQ173" s="3">
        <f t="shared" si="166"/>
        <v>0</v>
      </c>
      <c r="ER173" s="3">
        <f t="shared" si="166"/>
        <v>0</v>
      </c>
      <c r="ES173" s="3">
        <f t="shared" si="166"/>
        <v>0</v>
      </c>
      <c r="ET173" s="3">
        <f t="shared" si="166"/>
        <v>0</v>
      </c>
      <c r="EU173" s="3">
        <f t="shared" si="166"/>
        <v>0</v>
      </c>
      <c r="EV173" s="3">
        <f t="shared" si="166"/>
        <v>0</v>
      </c>
      <c r="EW173" s="3">
        <f t="shared" si="166"/>
        <v>0</v>
      </c>
      <c r="EX173" s="3">
        <f t="shared" si="166"/>
        <v>0</v>
      </c>
      <c r="EY173" s="3">
        <f t="shared" si="166"/>
        <v>0</v>
      </c>
      <c r="EZ173" s="3">
        <f t="shared" si="166"/>
        <v>0</v>
      </c>
      <c r="FA173" s="3">
        <f t="shared" si="166"/>
        <v>0</v>
      </c>
      <c r="FB173" s="3">
        <f t="shared" si="166"/>
        <v>0</v>
      </c>
      <c r="FC173" s="3">
        <f t="shared" si="166"/>
        <v>0</v>
      </c>
      <c r="FD173" s="3">
        <f t="shared" si="166"/>
        <v>0</v>
      </c>
      <c r="FE173" s="3">
        <f t="shared" si="166"/>
        <v>0</v>
      </c>
      <c r="FF173" s="3">
        <f t="shared" si="166"/>
        <v>0</v>
      </c>
      <c r="FG173" s="3">
        <f t="shared" si="166"/>
        <v>0</v>
      </c>
      <c r="FH173" s="3">
        <f t="shared" si="166"/>
        <v>0</v>
      </c>
      <c r="FI173" s="3">
        <f t="shared" si="166"/>
        <v>0</v>
      </c>
      <c r="FJ173" s="3">
        <f t="shared" si="166"/>
        <v>0</v>
      </c>
      <c r="FK173" s="3">
        <f t="shared" si="166"/>
        <v>0</v>
      </c>
      <c r="FL173" s="3">
        <f t="shared" si="166"/>
        <v>0</v>
      </c>
      <c r="FM173" s="3">
        <f t="shared" si="166"/>
        <v>0</v>
      </c>
      <c r="FN173" s="3">
        <f t="shared" si="166"/>
        <v>0</v>
      </c>
      <c r="FO173" s="3">
        <f t="shared" si="166"/>
        <v>0</v>
      </c>
      <c r="FP173" s="3">
        <f t="shared" si="166"/>
        <v>0</v>
      </c>
      <c r="FQ173" s="3">
        <f t="shared" si="166"/>
        <v>0</v>
      </c>
      <c r="FR173" s="3">
        <f t="shared" si="166"/>
        <v>0</v>
      </c>
      <c r="FS173" s="3">
        <f t="shared" ref="FS173:GX173" si="167">FS190</f>
        <v>0</v>
      </c>
      <c r="FT173" s="3">
        <f t="shared" si="167"/>
        <v>0</v>
      </c>
      <c r="FU173" s="3">
        <f t="shared" si="167"/>
        <v>0</v>
      </c>
      <c r="FV173" s="3">
        <f t="shared" si="167"/>
        <v>0</v>
      </c>
      <c r="FW173" s="3">
        <f t="shared" si="167"/>
        <v>0</v>
      </c>
      <c r="FX173" s="3">
        <f t="shared" si="167"/>
        <v>0</v>
      </c>
      <c r="FY173" s="3">
        <f t="shared" si="167"/>
        <v>0</v>
      </c>
      <c r="FZ173" s="3">
        <f t="shared" si="167"/>
        <v>0</v>
      </c>
      <c r="GA173" s="3">
        <f t="shared" si="167"/>
        <v>0</v>
      </c>
      <c r="GB173" s="3">
        <f t="shared" si="167"/>
        <v>0</v>
      </c>
      <c r="GC173" s="3">
        <f t="shared" si="167"/>
        <v>0</v>
      </c>
      <c r="GD173" s="3">
        <f t="shared" si="167"/>
        <v>0</v>
      </c>
      <c r="GE173" s="3">
        <f t="shared" si="167"/>
        <v>0</v>
      </c>
      <c r="GF173" s="3">
        <f t="shared" si="167"/>
        <v>0</v>
      </c>
      <c r="GG173" s="3">
        <f t="shared" si="167"/>
        <v>0</v>
      </c>
      <c r="GH173" s="3">
        <f t="shared" si="167"/>
        <v>0</v>
      </c>
      <c r="GI173" s="3">
        <f t="shared" si="167"/>
        <v>0</v>
      </c>
      <c r="GJ173" s="3">
        <f t="shared" si="167"/>
        <v>0</v>
      </c>
      <c r="GK173" s="3">
        <f t="shared" si="167"/>
        <v>0</v>
      </c>
      <c r="GL173" s="3">
        <f t="shared" si="167"/>
        <v>0</v>
      </c>
      <c r="GM173" s="3">
        <f t="shared" si="167"/>
        <v>0</v>
      </c>
      <c r="GN173" s="3">
        <f t="shared" si="167"/>
        <v>0</v>
      </c>
      <c r="GO173" s="3">
        <f t="shared" si="167"/>
        <v>0</v>
      </c>
      <c r="GP173" s="3">
        <f t="shared" si="167"/>
        <v>0</v>
      </c>
      <c r="GQ173" s="3">
        <f t="shared" si="167"/>
        <v>0</v>
      </c>
      <c r="GR173" s="3">
        <f t="shared" si="167"/>
        <v>0</v>
      </c>
      <c r="GS173" s="3">
        <f t="shared" si="167"/>
        <v>0</v>
      </c>
      <c r="GT173" s="3">
        <f t="shared" si="167"/>
        <v>0</v>
      </c>
      <c r="GU173" s="3">
        <f t="shared" si="167"/>
        <v>0</v>
      </c>
      <c r="GV173" s="3">
        <f t="shared" si="167"/>
        <v>0</v>
      </c>
      <c r="GW173" s="3">
        <f t="shared" si="167"/>
        <v>0</v>
      </c>
      <c r="GX173" s="3">
        <f t="shared" si="167"/>
        <v>0</v>
      </c>
    </row>
    <row r="175" spans="1:245" x14ac:dyDescent="0.2">
      <c r="A175">
        <v>17</v>
      </c>
      <c r="B175">
        <v>1</v>
      </c>
      <c r="E175" t="s">
        <v>250</v>
      </c>
      <c r="F175" t="s">
        <v>251</v>
      </c>
      <c r="G175" t="s">
        <v>252</v>
      </c>
      <c r="H175" t="s">
        <v>253</v>
      </c>
      <c r="I175">
        <v>2.1000000000000001E-2</v>
      </c>
      <c r="J175">
        <v>0</v>
      </c>
      <c r="K175">
        <v>2.1000000000000001E-2</v>
      </c>
      <c r="O175">
        <f t="shared" ref="O175:O188" si="168">ROUND(CP175,2)</f>
        <v>12184.51</v>
      </c>
      <c r="P175">
        <f t="shared" ref="P175:P188" si="169">ROUND((ROUND((AC175*AW175*I175),2)*BC175),2)</f>
        <v>12184.51</v>
      </c>
      <c r="Q175">
        <f t="shared" ref="Q175:Q188" si="170">(ROUND((ROUND(((ET175)*AV175*I175),2)*BB175),2)+ROUND((ROUND(((AE175-(EU175))*AV175*I175),2)*BS175),2))</f>
        <v>0</v>
      </c>
      <c r="R175">
        <f t="shared" ref="R175:R188" si="171">ROUND((ROUND((AE175*AV175*I175),2)*BS175),2)</f>
        <v>0</v>
      </c>
      <c r="S175">
        <f t="shared" ref="S175:S188" si="172">ROUND((ROUND((AF175*AV175*I175),2)*BA175),2)</f>
        <v>0</v>
      </c>
      <c r="T175">
        <f t="shared" ref="T175:T188" si="173">ROUND(CU175*I175,2)</f>
        <v>0</v>
      </c>
      <c r="U175">
        <f t="shared" ref="U175:U188" si="174">CV175*I175</f>
        <v>0</v>
      </c>
      <c r="V175">
        <f t="shared" ref="V175:V188" si="175">CW175*I175</f>
        <v>0</v>
      </c>
      <c r="W175">
        <f t="shared" ref="W175:W188" si="176">ROUND(CX175*I175,2)</f>
        <v>0</v>
      </c>
      <c r="X175">
        <f t="shared" ref="X175:X188" si="177">ROUND(CY175,2)</f>
        <v>0</v>
      </c>
      <c r="Y175">
        <f t="shared" ref="Y175:Y188" si="178">ROUND(CZ175,2)</f>
        <v>0</v>
      </c>
      <c r="AA175">
        <v>54436342</v>
      </c>
      <c r="AB175">
        <f t="shared" ref="AB175:AB188" si="179">ROUND((AC175+AD175+AF175),6)</f>
        <v>177980.13</v>
      </c>
      <c r="AC175">
        <f t="shared" ref="AC175:AC188" si="180">ROUND((ES175),6)</f>
        <v>177980.13</v>
      </c>
      <c r="AD175">
        <f t="shared" ref="AD175:AD188" si="181">ROUND((((ET175)-(EU175))+AE175),6)</f>
        <v>0</v>
      </c>
      <c r="AE175">
        <f t="shared" ref="AE175:AE188" si="182">ROUND((EU175),6)</f>
        <v>0</v>
      </c>
      <c r="AF175">
        <f t="shared" ref="AF175:AF188" si="183">ROUND((EV175),6)</f>
        <v>0</v>
      </c>
      <c r="AG175">
        <f t="shared" ref="AG175:AG188" si="184">ROUND((AP175),6)</f>
        <v>0</v>
      </c>
      <c r="AH175">
        <f t="shared" ref="AH175:AH188" si="185">(EW175)</f>
        <v>0</v>
      </c>
      <c r="AI175">
        <f t="shared" ref="AI175:AI188" si="186">(EX175)</f>
        <v>0</v>
      </c>
      <c r="AJ175">
        <f t="shared" ref="AJ175:AJ188" si="187">(AS175)</f>
        <v>0</v>
      </c>
      <c r="AK175">
        <v>177980.13</v>
      </c>
      <c r="AL175">
        <v>177980.13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1</v>
      </c>
      <c r="AW175">
        <v>1</v>
      </c>
      <c r="AZ175">
        <v>1</v>
      </c>
      <c r="BA175">
        <v>1</v>
      </c>
      <c r="BB175">
        <v>1</v>
      </c>
      <c r="BC175">
        <v>3.26</v>
      </c>
      <c r="BD175" t="s">
        <v>3</v>
      </c>
      <c r="BE175" t="s">
        <v>3</v>
      </c>
      <c r="BF175" t="s">
        <v>3</v>
      </c>
      <c r="BG175" t="s">
        <v>3</v>
      </c>
      <c r="BH175">
        <v>3</v>
      </c>
      <c r="BI175">
        <v>2</v>
      </c>
      <c r="BJ175" t="s">
        <v>254</v>
      </c>
      <c r="BM175">
        <v>1618</v>
      </c>
      <c r="BN175">
        <v>0</v>
      </c>
      <c r="BO175" t="s">
        <v>251</v>
      </c>
      <c r="BP175">
        <v>1</v>
      </c>
      <c r="BQ175">
        <v>201</v>
      </c>
      <c r="BR175">
        <v>0</v>
      </c>
      <c r="BS175">
        <v>1</v>
      </c>
      <c r="BT175">
        <v>1</v>
      </c>
      <c r="BU175">
        <v>1</v>
      </c>
      <c r="BV175">
        <v>1</v>
      </c>
      <c r="BW175">
        <v>1</v>
      </c>
      <c r="BX175">
        <v>1</v>
      </c>
      <c r="BY175" t="s">
        <v>3</v>
      </c>
      <c r="BZ175">
        <v>0</v>
      </c>
      <c r="CA175">
        <v>0</v>
      </c>
      <c r="CB175" t="s">
        <v>3</v>
      </c>
      <c r="CE175">
        <v>30</v>
      </c>
      <c r="CF175">
        <v>0</v>
      </c>
      <c r="CG175">
        <v>0</v>
      </c>
      <c r="CM175">
        <v>0</v>
      </c>
      <c r="CN175" t="s">
        <v>3</v>
      </c>
      <c r="CO175">
        <v>0</v>
      </c>
      <c r="CP175">
        <f t="shared" ref="CP175:CP188" si="188">(P175+Q175+S175)</f>
        <v>12184.51</v>
      </c>
      <c r="CQ175">
        <f t="shared" ref="CQ175:CQ188" si="189">ROUND((ROUND((AC175*AW175*1),2)*BC175),2)</f>
        <v>580215.22</v>
      </c>
      <c r="CR175">
        <f t="shared" ref="CR175:CR188" si="190">(ROUND((ROUND(((ET175)*AV175*1),2)*BB175),2)+ROUND((ROUND(((AE175-(EU175))*AV175*1),2)*BS175),2))</f>
        <v>0</v>
      </c>
      <c r="CS175">
        <f t="shared" ref="CS175:CS188" si="191">ROUND((ROUND((AE175*AV175*1),2)*BS175),2)</f>
        <v>0</v>
      </c>
      <c r="CT175">
        <f t="shared" ref="CT175:CT188" si="192">ROUND((ROUND((AF175*AV175*1),2)*BA175),2)</f>
        <v>0</v>
      </c>
      <c r="CU175">
        <f t="shared" ref="CU175:CU188" si="193">AG175</f>
        <v>0</v>
      </c>
      <c r="CV175">
        <f t="shared" ref="CV175:CV188" si="194">(AH175*AV175)</f>
        <v>0</v>
      </c>
      <c r="CW175">
        <f t="shared" ref="CW175:CW188" si="195">AI175</f>
        <v>0</v>
      </c>
      <c r="CX175">
        <f t="shared" ref="CX175:CX188" si="196">AJ175</f>
        <v>0</v>
      </c>
      <c r="CY175">
        <f t="shared" ref="CY175:CY188" si="197">S175*(BZ175/100)</f>
        <v>0</v>
      </c>
      <c r="CZ175">
        <f t="shared" ref="CZ175:CZ188" si="198">S175*(CA175/100)</f>
        <v>0</v>
      </c>
      <c r="DC175" t="s">
        <v>3</v>
      </c>
      <c r="DD175" t="s">
        <v>3</v>
      </c>
      <c r="DE175" t="s">
        <v>3</v>
      </c>
      <c r="DF175" t="s">
        <v>3</v>
      </c>
      <c r="DG175" t="s">
        <v>3</v>
      </c>
      <c r="DH175" t="s">
        <v>3</v>
      </c>
      <c r="DI175" t="s">
        <v>3</v>
      </c>
      <c r="DJ175" t="s">
        <v>3</v>
      </c>
      <c r="DK175" t="s">
        <v>3</v>
      </c>
      <c r="DL175" t="s">
        <v>3</v>
      </c>
      <c r="DM175" t="s">
        <v>3</v>
      </c>
      <c r="DN175">
        <v>0</v>
      </c>
      <c r="DO175">
        <v>0</v>
      </c>
      <c r="DP175">
        <v>1</v>
      </c>
      <c r="DQ175">
        <v>1</v>
      </c>
      <c r="DU175">
        <v>1003</v>
      </c>
      <c r="DV175" t="s">
        <v>253</v>
      </c>
      <c r="DW175" t="s">
        <v>253</v>
      </c>
      <c r="DX175">
        <v>1000</v>
      </c>
      <c r="DZ175" t="s">
        <v>3</v>
      </c>
      <c r="EA175" t="s">
        <v>3</v>
      </c>
      <c r="EB175" t="s">
        <v>3</v>
      </c>
      <c r="EC175" t="s">
        <v>3</v>
      </c>
      <c r="EE175">
        <v>54009362</v>
      </c>
      <c r="EF175">
        <v>201</v>
      </c>
      <c r="EG175" t="s">
        <v>255</v>
      </c>
      <c r="EH175">
        <v>0</v>
      </c>
      <c r="EI175" t="s">
        <v>3</v>
      </c>
      <c r="EJ175">
        <v>2</v>
      </c>
      <c r="EK175">
        <v>1618</v>
      </c>
      <c r="EL175" t="s">
        <v>256</v>
      </c>
      <c r="EM175" t="s">
        <v>257</v>
      </c>
      <c r="EO175" t="s">
        <v>3</v>
      </c>
      <c r="EQ175">
        <v>0</v>
      </c>
      <c r="ER175">
        <v>177980.13</v>
      </c>
      <c r="ES175">
        <v>177980.13</v>
      </c>
      <c r="ET175">
        <v>0</v>
      </c>
      <c r="EU175">
        <v>0</v>
      </c>
      <c r="EV175">
        <v>0</v>
      </c>
      <c r="EW175">
        <v>0</v>
      </c>
      <c r="EX175">
        <v>0</v>
      </c>
      <c r="EY175">
        <v>0</v>
      </c>
      <c r="FQ175">
        <v>0</v>
      </c>
      <c r="FR175">
        <f t="shared" ref="FR175:FR188" si="199">ROUND(IF(AND(BH175=3,BI175=3),P175,0),2)</f>
        <v>0</v>
      </c>
      <c r="FS175">
        <v>0</v>
      </c>
      <c r="FX175">
        <v>0</v>
      </c>
      <c r="FY175">
        <v>0</v>
      </c>
      <c r="GA175" t="s">
        <v>3</v>
      </c>
      <c r="GD175">
        <v>0</v>
      </c>
      <c r="GF175">
        <v>-1911411333</v>
      </c>
      <c r="GG175">
        <v>2</v>
      </c>
      <c r="GH175">
        <v>1</v>
      </c>
      <c r="GI175">
        <v>2</v>
      </c>
      <c r="GJ175">
        <v>0</v>
      </c>
      <c r="GK175">
        <f>ROUND(R175*(R12)/100,2)</f>
        <v>0</v>
      </c>
      <c r="GL175">
        <f t="shared" ref="GL175:GL188" si="200">ROUND(IF(AND(BH175=3,BI175=3,FS175&lt;&gt;0),P175,0),2)</f>
        <v>0</v>
      </c>
      <c r="GM175">
        <f t="shared" ref="GM175:GM188" si="201">ROUND(O175+X175+Y175+GK175,2)+GX175</f>
        <v>12184.51</v>
      </c>
      <c r="GN175">
        <f t="shared" ref="GN175:GN188" si="202">IF(OR(BI175=0,BI175=1),ROUND(O175+X175+Y175+GK175,2),0)</f>
        <v>0</v>
      </c>
      <c r="GO175">
        <f t="shared" ref="GO175:GO188" si="203">IF(BI175=2,ROUND(O175+X175+Y175+GK175,2),0)</f>
        <v>12184.51</v>
      </c>
      <c r="GP175">
        <f t="shared" ref="GP175:GP188" si="204">IF(BI175=4,ROUND(O175+X175+Y175+GK175,2)+GX175,0)</f>
        <v>0</v>
      </c>
      <c r="GR175">
        <v>0</v>
      </c>
      <c r="GS175">
        <v>0</v>
      </c>
      <c r="GT175">
        <v>0</v>
      </c>
      <c r="GU175" t="s">
        <v>3</v>
      </c>
      <c r="GV175">
        <f t="shared" ref="GV175:GV188" si="205">ROUND((GT175),6)</f>
        <v>0</v>
      </c>
      <c r="GW175">
        <v>1</v>
      </c>
      <c r="GX175">
        <f t="shared" ref="GX175:GX188" si="206">ROUND(HC175*I175,2)</f>
        <v>0</v>
      </c>
      <c r="HA175">
        <v>0</v>
      </c>
      <c r="HB175">
        <v>0</v>
      </c>
      <c r="HC175">
        <f t="shared" ref="HC175:HC188" si="207">GV175*GW175</f>
        <v>0</v>
      </c>
      <c r="HE175" t="s">
        <v>3</v>
      </c>
      <c r="HF175" t="s">
        <v>3</v>
      </c>
      <c r="HM175" t="s">
        <v>3</v>
      </c>
      <c r="HN175" t="s">
        <v>3</v>
      </c>
      <c r="HO175" t="s">
        <v>3</v>
      </c>
      <c r="HP175" t="s">
        <v>3</v>
      </c>
      <c r="HQ175" t="s">
        <v>3</v>
      </c>
      <c r="IK175">
        <v>0</v>
      </c>
    </row>
    <row r="176" spans="1:245" x14ac:dyDescent="0.2">
      <c r="A176">
        <v>17</v>
      </c>
      <c r="B176">
        <v>1</v>
      </c>
      <c r="E176" t="s">
        <v>258</v>
      </c>
      <c r="F176" t="s">
        <v>259</v>
      </c>
      <c r="G176" t="s">
        <v>260</v>
      </c>
      <c r="H176" t="s">
        <v>261</v>
      </c>
      <c r="I176">
        <v>4</v>
      </c>
      <c r="J176">
        <v>0</v>
      </c>
      <c r="K176">
        <v>4</v>
      </c>
      <c r="O176">
        <f t="shared" si="168"/>
        <v>28306.26</v>
      </c>
      <c r="P176">
        <f t="shared" si="169"/>
        <v>28306.26</v>
      </c>
      <c r="Q176">
        <f t="shared" si="170"/>
        <v>0</v>
      </c>
      <c r="R176">
        <f t="shared" si="171"/>
        <v>0</v>
      </c>
      <c r="S176">
        <f t="shared" si="172"/>
        <v>0</v>
      </c>
      <c r="T176">
        <f t="shared" si="173"/>
        <v>0</v>
      </c>
      <c r="U176">
        <f t="shared" si="174"/>
        <v>0</v>
      </c>
      <c r="V176">
        <f t="shared" si="175"/>
        <v>0</v>
      </c>
      <c r="W176">
        <f t="shared" si="176"/>
        <v>0</v>
      </c>
      <c r="X176">
        <f t="shared" si="177"/>
        <v>0</v>
      </c>
      <c r="Y176">
        <f t="shared" si="178"/>
        <v>0</v>
      </c>
      <c r="AA176">
        <v>54436342</v>
      </c>
      <c r="AB176">
        <f t="shared" si="179"/>
        <v>2045.25</v>
      </c>
      <c r="AC176">
        <f t="shared" si="180"/>
        <v>2045.25</v>
      </c>
      <c r="AD176">
        <f t="shared" si="181"/>
        <v>0</v>
      </c>
      <c r="AE176">
        <f t="shared" si="182"/>
        <v>0</v>
      </c>
      <c r="AF176">
        <f t="shared" si="183"/>
        <v>0</v>
      </c>
      <c r="AG176">
        <f t="shared" si="184"/>
        <v>0</v>
      </c>
      <c r="AH176">
        <f t="shared" si="185"/>
        <v>0</v>
      </c>
      <c r="AI176">
        <f t="shared" si="186"/>
        <v>0</v>
      </c>
      <c r="AJ176">
        <f t="shared" si="187"/>
        <v>0</v>
      </c>
      <c r="AK176">
        <v>2045.25</v>
      </c>
      <c r="AL176">
        <v>2045.25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1</v>
      </c>
      <c r="AW176">
        <v>1</v>
      </c>
      <c r="AZ176">
        <v>1</v>
      </c>
      <c r="BA176">
        <v>1</v>
      </c>
      <c r="BB176">
        <v>1</v>
      </c>
      <c r="BC176">
        <v>3.46</v>
      </c>
      <c r="BD176" t="s">
        <v>3</v>
      </c>
      <c r="BE176" t="s">
        <v>3</v>
      </c>
      <c r="BF176" t="s">
        <v>3</v>
      </c>
      <c r="BG176" t="s">
        <v>3</v>
      </c>
      <c r="BH176">
        <v>3</v>
      </c>
      <c r="BI176">
        <v>2</v>
      </c>
      <c r="BJ176" t="s">
        <v>262</v>
      </c>
      <c r="BM176">
        <v>1618</v>
      </c>
      <c r="BN176">
        <v>0</v>
      </c>
      <c r="BO176" t="s">
        <v>259</v>
      </c>
      <c r="BP176">
        <v>1</v>
      </c>
      <c r="BQ176">
        <v>201</v>
      </c>
      <c r="BR176">
        <v>0</v>
      </c>
      <c r="BS176">
        <v>1</v>
      </c>
      <c r="BT176">
        <v>1</v>
      </c>
      <c r="BU176">
        <v>1</v>
      </c>
      <c r="BV176">
        <v>1</v>
      </c>
      <c r="BW176">
        <v>1</v>
      </c>
      <c r="BX176">
        <v>1</v>
      </c>
      <c r="BY176" t="s">
        <v>3</v>
      </c>
      <c r="BZ176">
        <v>0</v>
      </c>
      <c r="CA176">
        <v>0</v>
      </c>
      <c r="CB176" t="s">
        <v>3</v>
      </c>
      <c r="CE176">
        <v>30</v>
      </c>
      <c r="CF176">
        <v>0</v>
      </c>
      <c r="CG176">
        <v>0</v>
      </c>
      <c r="CM176">
        <v>0</v>
      </c>
      <c r="CN176" t="s">
        <v>3</v>
      </c>
      <c r="CO176">
        <v>0</v>
      </c>
      <c r="CP176">
        <f t="shared" si="188"/>
        <v>28306.26</v>
      </c>
      <c r="CQ176">
        <f t="shared" si="189"/>
        <v>7076.57</v>
      </c>
      <c r="CR176">
        <f t="shared" si="190"/>
        <v>0</v>
      </c>
      <c r="CS176">
        <f t="shared" si="191"/>
        <v>0</v>
      </c>
      <c r="CT176">
        <f t="shared" si="192"/>
        <v>0</v>
      </c>
      <c r="CU176">
        <f t="shared" si="193"/>
        <v>0</v>
      </c>
      <c r="CV176">
        <f t="shared" si="194"/>
        <v>0</v>
      </c>
      <c r="CW176">
        <f t="shared" si="195"/>
        <v>0</v>
      </c>
      <c r="CX176">
        <f t="shared" si="196"/>
        <v>0</v>
      </c>
      <c r="CY176">
        <f t="shared" si="197"/>
        <v>0</v>
      </c>
      <c r="CZ176">
        <f t="shared" si="198"/>
        <v>0</v>
      </c>
      <c r="DC176" t="s">
        <v>3</v>
      </c>
      <c r="DD176" t="s">
        <v>3</v>
      </c>
      <c r="DE176" t="s">
        <v>3</v>
      </c>
      <c r="DF176" t="s">
        <v>3</v>
      </c>
      <c r="DG176" t="s">
        <v>3</v>
      </c>
      <c r="DH176" t="s">
        <v>3</v>
      </c>
      <c r="DI176" t="s">
        <v>3</v>
      </c>
      <c r="DJ176" t="s">
        <v>3</v>
      </c>
      <c r="DK176" t="s">
        <v>3</v>
      </c>
      <c r="DL176" t="s">
        <v>3</v>
      </c>
      <c r="DM176" t="s">
        <v>3</v>
      </c>
      <c r="DN176">
        <v>0</v>
      </c>
      <c r="DO176">
        <v>0</v>
      </c>
      <c r="DP176">
        <v>1</v>
      </c>
      <c r="DQ176">
        <v>1</v>
      </c>
      <c r="DU176">
        <v>1013</v>
      </c>
      <c r="DV176" t="s">
        <v>261</v>
      </c>
      <c r="DW176" t="s">
        <v>261</v>
      </c>
      <c r="DX176">
        <v>1</v>
      </c>
      <c r="DZ176" t="s">
        <v>3</v>
      </c>
      <c r="EA176" t="s">
        <v>3</v>
      </c>
      <c r="EB176" t="s">
        <v>3</v>
      </c>
      <c r="EC176" t="s">
        <v>3</v>
      </c>
      <c r="EE176">
        <v>54009362</v>
      </c>
      <c r="EF176">
        <v>201</v>
      </c>
      <c r="EG176" t="s">
        <v>255</v>
      </c>
      <c r="EH176">
        <v>0</v>
      </c>
      <c r="EI176" t="s">
        <v>3</v>
      </c>
      <c r="EJ176">
        <v>2</v>
      </c>
      <c r="EK176">
        <v>1618</v>
      </c>
      <c r="EL176" t="s">
        <v>256</v>
      </c>
      <c r="EM176" t="s">
        <v>257</v>
      </c>
      <c r="EO176" t="s">
        <v>3</v>
      </c>
      <c r="EQ176">
        <v>0</v>
      </c>
      <c r="ER176">
        <v>2045.25</v>
      </c>
      <c r="ES176">
        <v>2045.25</v>
      </c>
      <c r="ET176">
        <v>0</v>
      </c>
      <c r="EU176">
        <v>0</v>
      </c>
      <c r="EV176">
        <v>0</v>
      </c>
      <c r="EW176">
        <v>0</v>
      </c>
      <c r="EX176">
        <v>0</v>
      </c>
      <c r="EY176">
        <v>0</v>
      </c>
      <c r="FQ176">
        <v>0</v>
      </c>
      <c r="FR176">
        <f t="shared" si="199"/>
        <v>0</v>
      </c>
      <c r="FS176">
        <v>0</v>
      </c>
      <c r="FX176">
        <v>0</v>
      </c>
      <c r="FY176">
        <v>0</v>
      </c>
      <c r="GA176" t="s">
        <v>3</v>
      </c>
      <c r="GD176">
        <v>0</v>
      </c>
      <c r="GF176">
        <v>-1827010206</v>
      </c>
      <c r="GG176">
        <v>2</v>
      </c>
      <c r="GH176">
        <v>1</v>
      </c>
      <c r="GI176">
        <v>2</v>
      </c>
      <c r="GJ176">
        <v>0</v>
      </c>
      <c r="GK176">
        <f>ROUND(R176*(R12)/100,2)</f>
        <v>0</v>
      </c>
      <c r="GL176">
        <f t="shared" si="200"/>
        <v>0</v>
      </c>
      <c r="GM176">
        <f t="shared" si="201"/>
        <v>28306.26</v>
      </c>
      <c r="GN176">
        <f t="shared" si="202"/>
        <v>0</v>
      </c>
      <c r="GO176">
        <f t="shared" si="203"/>
        <v>28306.26</v>
      </c>
      <c r="GP176">
        <f t="shared" si="204"/>
        <v>0</v>
      </c>
      <c r="GR176">
        <v>0</v>
      </c>
      <c r="GS176">
        <v>0</v>
      </c>
      <c r="GT176">
        <v>0</v>
      </c>
      <c r="GU176" t="s">
        <v>3</v>
      </c>
      <c r="GV176">
        <f t="shared" si="205"/>
        <v>0</v>
      </c>
      <c r="GW176">
        <v>1</v>
      </c>
      <c r="GX176">
        <f t="shared" si="206"/>
        <v>0</v>
      </c>
      <c r="HA176">
        <v>0</v>
      </c>
      <c r="HB176">
        <v>0</v>
      </c>
      <c r="HC176">
        <f t="shared" si="207"/>
        <v>0</v>
      </c>
      <c r="HE176" t="s">
        <v>3</v>
      </c>
      <c r="HF176" t="s">
        <v>3</v>
      </c>
      <c r="HM176" t="s">
        <v>3</v>
      </c>
      <c r="HN176" t="s">
        <v>3</v>
      </c>
      <c r="HO176" t="s">
        <v>3</v>
      </c>
      <c r="HP176" t="s">
        <v>3</v>
      </c>
      <c r="HQ176" t="s">
        <v>3</v>
      </c>
      <c r="IK176">
        <v>0</v>
      </c>
    </row>
    <row r="177" spans="1:245" x14ac:dyDescent="0.2">
      <c r="A177">
        <v>17</v>
      </c>
      <c r="B177">
        <v>1</v>
      </c>
      <c r="E177" t="s">
        <v>263</v>
      </c>
      <c r="F177" t="s">
        <v>264</v>
      </c>
      <c r="G177" t="s">
        <v>265</v>
      </c>
      <c r="H177" t="s">
        <v>266</v>
      </c>
      <c r="I177">
        <v>30</v>
      </c>
      <c r="J177">
        <v>0</v>
      </c>
      <c r="K177">
        <v>30</v>
      </c>
      <c r="O177">
        <f t="shared" si="168"/>
        <v>469.89</v>
      </c>
      <c r="P177">
        <f t="shared" si="169"/>
        <v>469.89</v>
      </c>
      <c r="Q177">
        <f t="shared" si="170"/>
        <v>0</v>
      </c>
      <c r="R177">
        <f t="shared" si="171"/>
        <v>0</v>
      </c>
      <c r="S177">
        <f t="shared" si="172"/>
        <v>0</v>
      </c>
      <c r="T177">
        <f t="shared" si="173"/>
        <v>0</v>
      </c>
      <c r="U177">
        <f t="shared" si="174"/>
        <v>0</v>
      </c>
      <c r="V177">
        <f t="shared" si="175"/>
        <v>0</v>
      </c>
      <c r="W177">
        <f t="shared" si="176"/>
        <v>0</v>
      </c>
      <c r="X177">
        <f t="shared" si="177"/>
        <v>0</v>
      </c>
      <c r="Y177">
        <f t="shared" si="178"/>
        <v>0</v>
      </c>
      <c r="AA177">
        <v>54436342</v>
      </c>
      <c r="AB177">
        <f t="shared" si="179"/>
        <v>3.45</v>
      </c>
      <c r="AC177">
        <f t="shared" si="180"/>
        <v>3.45</v>
      </c>
      <c r="AD177">
        <f t="shared" si="181"/>
        <v>0</v>
      </c>
      <c r="AE177">
        <f t="shared" si="182"/>
        <v>0</v>
      </c>
      <c r="AF177">
        <f t="shared" si="183"/>
        <v>0</v>
      </c>
      <c r="AG177">
        <f t="shared" si="184"/>
        <v>0</v>
      </c>
      <c r="AH177">
        <f t="shared" si="185"/>
        <v>0</v>
      </c>
      <c r="AI177">
        <f t="shared" si="186"/>
        <v>0</v>
      </c>
      <c r="AJ177">
        <f t="shared" si="187"/>
        <v>0</v>
      </c>
      <c r="AK177">
        <v>3.45</v>
      </c>
      <c r="AL177">
        <v>3.45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1</v>
      </c>
      <c r="AW177">
        <v>1</v>
      </c>
      <c r="AZ177">
        <v>1</v>
      </c>
      <c r="BA177">
        <v>1</v>
      </c>
      <c r="BB177">
        <v>1</v>
      </c>
      <c r="BC177">
        <v>4.54</v>
      </c>
      <c r="BD177" t="s">
        <v>3</v>
      </c>
      <c r="BE177" t="s">
        <v>3</v>
      </c>
      <c r="BF177" t="s">
        <v>3</v>
      </c>
      <c r="BG177" t="s">
        <v>3</v>
      </c>
      <c r="BH177">
        <v>3</v>
      </c>
      <c r="BI177">
        <v>1</v>
      </c>
      <c r="BJ177" t="s">
        <v>267</v>
      </c>
      <c r="BM177">
        <v>1617</v>
      </c>
      <c r="BN177">
        <v>0</v>
      </c>
      <c r="BO177" t="s">
        <v>264</v>
      </c>
      <c r="BP177">
        <v>1</v>
      </c>
      <c r="BQ177">
        <v>200</v>
      </c>
      <c r="BR177">
        <v>0</v>
      </c>
      <c r="BS177">
        <v>1</v>
      </c>
      <c r="BT177">
        <v>1</v>
      </c>
      <c r="BU177">
        <v>1</v>
      </c>
      <c r="BV177">
        <v>1</v>
      </c>
      <c r="BW177">
        <v>1</v>
      </c>
      <c r="BX177">
        <v>1</v>
      </c>
      <c r="BY177" t="s">
        <v>3</v>
      </c>
      <c r="BZ177">
        <v>0</v>
      </c>
      <c r="CA177">
        <v>0</v>
      </c>
      <c r="CB177" t="s">
        <v>3</v>
      </c>
      <c r="CE177">
        <v>30</v>
      </c>
      <c r="CF177">
        <v>0</v>
      </c>
      <c r="CG177">
        <v>0</v>
      </c>
      <c r="CM177">
        <v>0</v>
      </c>
      <c r="CN177" t="s">
        <v>3</v>
      </c>
      <c r="CO177">
        <v>0</v>
      </c>
      <c r="CP177">
        <f t="shared" si="188"/>
        <v>469.89</v>
      </c>
      <c r="CQ177">
        <f t="shared" si="189"/>
        <v>15.66</v>
      </c>
      <c r="CR177">
        <f t="shared" si="190"/>
        <v>0</v>
      </c>
      <c r="CS177">
        <f t="shared" si="191"/>
        <v>0</v>
      </c>
      <c r="CT177">
        <f t="shared" si="192"/>
        <v>0</v>
      </c>
      <c r="CU177">
        <f t="shared" si="193"/>
        <v>0</v>
      </c>
      <c r="CV177">
        <f t="shared" si="194"/>
        <v>0</v>
      </c>
      <c r="CW177">
        <f t="shared" si="195"/>
        <v>0</v>
      </c>
      <c r="CX177">
        <f t="shared" si="196"/>
        <v>0</v>
      </c>
      <c r="CY177">
        <f t="shared" si="197"/>
        <v>0</v>
      </c>
      <c r="CZ177">
        <f t="shared" si="198"/>
        <v>0</v>
      </c>
      <c r="DC177" t="s">
        <v>3</v>
      </c>
      <c r="DD177" t="s">
        <v>3</v>
      </c>
      <c r="DE177" t="s">
        <v>3</v>
      </c>
      <c r="DF177" t="s">
        <v>3</v>
      </c>
      <c r="DG177" t="s">
        <v>3</v>
      </c>
      <c r="DH177" t="s">
        <v>3</v>
      </c>
      <c r="DI177" t="s">
        <v>3</v>
      </c>
      <c r="DJ177" t="s">
        <v>3</v>
      </c>
      <c r="DK177" t="s">
        <v>3</v>
      </c>
      <c r="DL177" t="s">
        <v>3</v>
      </c>
      <c r="DM177" t="s">
        <v>3</v>
      </c>
      <c r="DN177">
        <v>0</v>
      </c>
      <c r="DO177">
        <v>0</v>
      </c>
      <c r="DP177">
        <v>1</v>
      </c>
      <c r="DQ177">
        <v>1</v>
      </c>
      <c r="DU177">
        <v>1003</v>
      </c>
      <c r="DV177" t="s">
        <v>266</v>
      </c>
      <c r="DW177" t="s">
        <v>266</v>
      </c>
      <c r="DX177">
        <v>1</v>
      </c>
      <c r="DZ177" t="s">
        <v>3</v>
      </c>
      <c r="EA177" t="s">
        <v>3</v>
      </c>
      <c r="EB177" t="s">
        <v>3</v>
      </c>
      <c r="EC177" t="s">
        <v>3</v>
      </c>
      <c r="EE177">
        <v>54009361</v>
      </c>
      <c r="EF177">
        <v>200</v>
      </c>
      <c r="EG177" t="s">
        <v>268</v>
      </c>
      <c r="EH177">
        <v>0</v>
      </c>
      <c r="EI177" t="s">
        <v>3</v>
      </c>
      <c r="EJ177">
        <v>1</v>
      </c>
      <c r="EK177">
        <v>1617</v>
      </c>
      <c r="EL177" t="s">
        <v>269</v>
      </c>
      <c r="EM177" t="s">
        <v>270</v>
      </c>
      <c r="EO177" t="s">
        <v>3</v>
      </c>
      <c r="EQ177">
        <v>0</v>
      </c>
      <c r="ER177">
        <v>3.45</v>
      </c>
      <c r="ES177">
        <v>3.45</v>
      </c>
      <c r="ET177">
        <v>0</v>
      </c>
      <c r="EU177">
        <v>0</v>
      </c>
      <c r="EV177">
        <v>0</v>
      </c>
      <c r="EW177">
        <v>0</v>
      </c>
      <c r="EX177">
        <v>0</v>
      </c>
      <c r="EY177">
        <v>0</v>
      </c>
      <c r="FQ177">
        <v>0</v>
      </c>
      <c r="FR177">
        <f t="shared" si="199"/>
        <v>0</v>
      </c>
      <c r="FS177">
        <v>0</v>
      </c>
      <c r="FX177">
        <v>0</v>
      </c>
      <c r="FY177">
        <v>0</v>
      </c>
      <c r="GA177" t="s">
        <v>3</v>
      </c>
      <c r="GD177">
        <v>0</v>
      </c>
      <c r="GF177">
        <v>-152152674</v>
      </c>
      <c r="GG177">
        <v>2</v>
      </c>
      <c r="GH177">
        <v>1</v>
      </c>
      <c r="GI177">
        <v>2</v>
      </c>
      <c r="GJ177">
        <v>0</v>
      </c>
      <c r="GK177">
        <f>ROUND(R177*(R12)/100,2)</f>
        <v>0</v>
      </c>
      <c r="GL177">
        <f t="shared" si="200"/>
        <v>0</v>
      </c>
      <c r="GM177">
        <f t="shared" si="201"/>
        <v>469.89</v>
      </c>
      <c r="GN177">
        <f t="shared" si="202"/>
        <v>469.89</v>
      </c>
      <c r="GO177">
        <f t="shared" si="203"/>
        <v>0</v>
      </c>
      <c r="GP177">
        <f t="shared" si="204"/>
        <v>0</v>
      </c>
      <c r="GR177">
        <v>0</v>
      </c>
      <c r="GS177">
        <v>0</v>
      </c>
      <c r="GT177">
        <v>0</v>
      </c>
      <c r="GU177" t="s">
        <v>3</v>
      </c>
      <c r="GV177">
        <f t="shared" si="205"/>
        <v>0</v>
      </c>
      <c r="GW177">
        <v>1</v>
      </c>
      <c r="GX177">
        <f t="shared" si="206"/>
        <v>0</v>
      </c>
      <c r="HA177">
        <v>0</v>
      </c>
      <c r="HB177">
        <v>0</v>
      </c>
      <c r="HC177">
        <f t="shared" si="207"/>
        <v>0</v>
      </c>
      <c r="HE177" t="s">
        <v>3</v>
      </c>
      <c r="HF177" t="s">
        <v>3</v>
      </c>
      <c r="HM177" t="s">
        <v>3</v>
      </c>
      <c r="HN177" t="s">
        <v>3</v>
      </c>
      <c r="HO177" t="s">
        <v>3</v>
      </c>
      <c r="HP177" t="s">
        <v>3</v>
      </c>
      <c r="HQ177" t="s">
        <v>3</v>
      </c>
      <c r="IK177">
        <v>0</v>
      </c>
    </row>
    <row r="178" spans="1:245" x14ac:dyDescent="0.2">
      <c r="A178">
        <v>17</v>
      </c>
      <c r="B178">
        <v>1</v>
      </c>
      <c r="E178" t="s">
        <v>271</v>
      </c>
      <c r="F178" t="s">
        <v>272</v>
      </c>
      <c r="G178" t="s">
        <v>273</v>
      </c>
      <c r="H178" t="s">
        <v>266</v>
      </c>
      <c r="I178">
        <v>35</v>
      </c>
      <c r="J178">
        <v>0</v>
      </c>
      <c r="K178">
        <v>35</v>
      </c>
      <c r="O178">
        <f t="shared" si="168"/>
        <v>959.11</v>
      </c>
      <c r="P178">
        <f t="shared" si="169"/>
        <v>959.11</v>
      </c>
      <c r="Q178">
        <f t="shared" si="170"/>
        <v>0</v>
      </c>
      <c r="R178">
        <f t="shared" si="171"/>
        <v>0</v>
      </c>
      <c r="S178">
        <f t="shared" si="172"/>
        <v>0</v>
      </c>
      <c r="T178">
        <f t="shared" si="173"/>
        <v>0</v>
      </c>
      <c r="U178">
        <f t="shared" si="174"/>
        <v>0</v>
      </c>
      <c r="V178">
        <f t="shared" si="175"/>
        <v>0</v>
      </c>
      <c r="W178">
        <f t="shared" si="176"/>
        <v>0</v>
      </c>
      <c r="X178">
        <f t="shared" si="177"/>
        <v>0</v>
      </c>
      <c r="Y178">
        <f t="shared" si="178"/>
        <v>0</v>
      </c>
      <c r="AA178">
        <v>54436342</v>
      </c>
      <c r="AB178">
        <f t="shared" si="179"/>
        <v>5.19</v>
      </c>
      <c r="AC178">
        <f t="shared" si="180"/>
        <v>5.19</v>
      </c>
      <c r="AD178">
        <f t="shared" si="181"/>
        <v>0</v>
      </c>
      <c r="AE178">
        <f t="shared" si="182"/>
        <v>0</v>
      </c>
      <c r="AF178">
        <f t="shared" si="183"/>
        <v>0</v>
      </c>
      <c r="AG178">
        <f t="shared" si="184"/>
        <v>0</v>
      </c>
      <c r="AH178">
        <f t="shared" si="185"/>
        <v>0</v>
      </c>
      <c r="AI178">
        <f t="shared" si="186"/>
        <v>0</v>
      </c>
      <c r="AJ178">
        <f t="shared" si="187"/>
        <v>0</v>
      </c>
      <c r="AK178">
        <v>5.19</v>
      </c>
      <c r="AL178">
        <v>5.19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1</v>
      </c>
      <c r="AW178">
        <v>1</v>
      </c>
      <c r="AZ178">
        <v>1</v>
      </c>
      <c r="BA178">
        <v>1</v>
      </c>
      <c r="BB178">
        <v>1</v>
      </c>
      <c r="BC178">
        <v>5.28</v>
      </c>
      <c r="BD178" t="s">
        <v>3</v>
      </c>
      <c r="BE178" t="s">
        <v>3</v>
      </c>
      <c r="BF178" t="s">
        <v>3</v>
      </c>
      <c r="BG178" t="s">
        <v>3</v>
      </c>
      <c r="BH178">
        <v>3</v>
      </c>
      <c r="BI178">
        <v>1</v>
      </c>
      <c r="BJ178" t="s">
        <v>274</v>
      </c>
      <c r="BM178">
        <v>1617</v>
      </c>
      <c r="BN178">
        <v>0</v>
      </c>
      <c r="BO178" t="s">
        <v>272</v>
      </c>
      <c r="BP178">
        <v>1</v>
      </c>
      <c r="BQ178">
        <v>200</v>
      </c>
      <c r="BR178">
        <v>0</v>
      </c>
      <c r="BS178">
        <v>1</v>
      </c>
      <c r="BT178">
        <v>1</v>
      </c>
      <c r="BU178">
        <v>1</v>
      </c>
      <c r="BV178">
        <v>1</v>
      </c>
      <c r="BW178">
        <v>1</v>
      </c>
      <c r="BX178">
        <v>1</v>
      </c>
      <c r="BY178" t="s">
        <v>3</v>
      </c>
      <c r="BZ178">
        <v>0</v>
      </c>
      <c r="CA178">
        <v>0</v>
      </c>
      <c r="CB178" t="s">
        <v>3</v>
      </c>
      <c r="CE178">
        <v>30</v>
      </c>
      <c r="CF178">
        <v>0</v>
      </c>
      <c r="CG178">
        <v>0</v>
      </c>
      <c r="CM178">
        <v>0</v>
      </c>
      <c r="CN178" t="s">
        <v>3</v>
      </c>
      <c r="CO178">
        <v>0</v>
      </c>
      <c r="CP178">
        <f t="shared" si="188"/>
        <v>959.11</v>
      </c>
      <c r="CQ178">
        <f t="shared" si="189"/>
        <v>27.4</v>
      </c>
      <c r="CR178">
        <f t="shared" si="190"/>
        <v>0</v>
      </c>
      <c r="CS178">
        <f t="shared" si="191"/>
        <v>0</v>
      </c>
      <c r="CT178">
        <f t="shared" si="192"/>
        <v>0</v>
      </c>
      <c r="CU178">
        <f t="shared" si="193"/>
        <v>0</v>
      </c>
      <c r="CV178">
        <f t="shared" si="194"/>
        <v>0</v>
      </c>
      <c r="CW178">
        <f t="shared" si="195"/>
        <v>0</v>
      </c>
      <c r="CX178">
        <f t="shared" si="196"/>
        <v>0</v>
      </c>
      <c r="CY178">
        <f t="shared" si="197"/>
        <v>0</v>
      </c>
      <c r="CZ178">
        <f t="shared" si="198"/>
        <v>0</v>
      </c>
      <c r="DC178" t="s">
        <v>3</v>
      </c>
      <c r="DD178" t="s">
        <v>3</v>
      </c>
      <c r="DE178" t="s">
        <v>3</v>
      </c>
      <c r="DF178" t="s">
        <v>3</v>
      </c>
      <c r="DG178" t="s">
        <v>3</v>
      </c>
      <c r="DH178" t="s">
        <v>3</v>
      </c>
      <c r="DI178" t="s">
        <v>3</v>
      </c>
      <c r="DJ178" t="s">
        <v>3</v>
      </c>
      <c r="DK178" t="s">
        <v>3</v>
      </c>
      <c r="DL178" t="s">
        <v>3</v>
      </c>
      <c r="DM178" t="s">
        <v>3</v>
      </c>
      <c r="DN178">
        <v>0</v>
      </c>
      <c r="DO178">
        <v>0</v>
      </c>
      <c r="DP178">
        <v>1</v>
      </c>
      <c r="DQ178">
        <v>1</v>
      </c>
      <c r="DU178">
        <v>1003</v>
      </c>
      <c r="DV178" t="s">
        <v>266</v>
      </c>
      <c r="DW178" t="s">
        <v>266</v>
      </c>
      <c r="DX178">
        <v>1</v>
      </c>
      <c r="DZ178" t="s">
        <v>3</v>
      </c>
      <c r="EA178" t="s">
        <v>3</v>
      </c>
      <c r="EB178" t="s">
        <v>3</v>
      </c>
      <c r="EC178" t="s">
        <v>3</v>
      </c>
      <c r="EE178">
        <v>54009361</v>
      </c>
      <c r="EF178">
        <v>200</v>
      </c>
      <c r="EG178" t="s">
        <v>268</v>
      </c>
      <c r="EH178">
        <v>0</v>
      </c>
      <c r="EI178" t="s">
        <v>3</v>
      </c>
      <c r="EJ178">
        <v>1</v>
      </c>
      <c r="EK178">
        <v>1617</v>
      </c>
      <c r="EL178" t="s">
        <v>269</v>
      </c>
      <c r="EM178" t="s">
        <v>270</v>
      </c>
      <c r="EO178" t="s">
        <v>3</v>
      </c>
      <c r="EQ178">
        <v>0</v>
      </c>
      <c r="ER178">
        <v>5.19</v>
      </c>
      <c r="ES178">
        <v>5.19</v>
      </c>
      <c r="ET178">
        <v>0</v>
      </c>
      <c r="EU178">
        <v>0</v>
      </c>
      <c r="EV178">
        <v>0</v>
      </c>
      <c r="EW178">
        <v>0</v>
      </c>
      <c r="EX178">
        <v>0</v>
      </c>
      <c r="EY178">
        <v>0</v>
      </c>
      <c r="FQ178">
        <v>0</v>
      </c>
      <c r="FR178">
        <f t="shared" si="199"/>
        <v>0</v>
      </c>
      <c r="FS178">
        <v>0</v>
      </c>
      <c r="FX178">
        <v>0</v>
      </c>
      <c r="FY178">
        <v>0</v>
      </c>
      <c r="GA178" t="s">
        <v>3</v>
      </c>
      <c r="GD178">
        <v>0</v>
      </c>
      <c r="GF178">
        <v>651640343</v>
      </c>
      <c r="GG178">
        <v>2</v>
      </c>
      <c r="GH178">
        <v>1</v>
      </c>
      <c r="GI178">
        <v>2</v>
      </c>
      <c r="GJ178">
        <v>0</v>
      </c>
      <c r="GK178">
        <f>ROUND(R178*(R12)/100,2)</f>
        <v>0</v>
      </c>
      <c r="GL178">
        <f t="shared" si="200"/>
        <v>0</v>
      </c>
      <c r="GM178">
        <f t="shared" si="201"/>
        <v>959.11</v>
      </c>
      <c r="GN178">
        <f t="shared" si="202"/>
        <v>959.11</v>
      </c>
      <c r="GO178">
        <f t="shared" si="203"/>
        <v>0</v>
      </c>
      <c r="GP178">
        <f t="shared" si="204"/>
        <v>0</v>
      </c>
      <c r="GR178">
        <v>0</v>
      </c>
      <c r="GS178">
        <v>0</v>
      </c>
      <c r="GT178">
        <v>0</v>
      </c>
      <c r="GU178" t="s">
        <v>3</v>
      </c>
      <c r="GV178">
        <f t="shared" si="205"/>
        <v>0</v>
      </c>
      <c r="GW178">
        <v>1</v>
      </c>
      <c r="GX178">
        <f t="shared" si="206"/>
        <v>0</v>
      </c>
      <c r="HA178">
        <v>0</v>
      </c>
      <c r="HB178">
        <v>0</v>
      </c>
      <c r="HC178">
        <f t="shared" si="207"/>
        <v>0</v>
      </c>
      <c r="HE178" t="s">
        <v>3</v>
      </c>
      <c r="HF178" t="s">
        <v>3</v>
      </c>
      <c r="HM178" t="s">
        <v>3</v>
      </c>
      <c r="HN178" t="s">
        <v>3</v>
      </c>
      <c r="HO178" t="s">
        <v>3</v>
      </c>
      <c r="HP178" t="s">
        <v>3</v>
      </c>
      <c r="HQ178" t="s">
        <v>3</v>
      </c>
      <c r="IK178">
        <v>0</v>
      </c>
    </row>
    <row r="179" spans="1:245" x14ac:dyDescent="0.2">
      <c r="A179">
        <v>17</v>
      </c>
      <c r="B179">
        <v>1</v>
      </c>
      <c r="E179" t="s">
        <v>275</v>
      </c>
      <c r="F179" t="s">
        <v>276</v>
      </c>
      <c r="G179" t="s">
        <v>277</v>
      </c>
      <c r="H179" t="s">
        <v>253</v>
      </c>
      <c r="I179">
        <v>0.02</v>
      </c>
      <c r="J179">
        <v>0</v>
      </c>
      <c r="K179">
        <v>0.02</v>
      </c>
      <c r="O179">
        <f t="shared" si="168"/>
        <v>745.06</v>
      </c>
      <c r="P179">
        <f t="shared" si="169"/>
        <v>745.06</v>
      </c>
      <c r="Q179">
        <f t="shared" si="170"/>
        <v>0</v>
      </c>
      <c r="R179">
        <f t="shared" si="171"/>
        <v>0</v>
      </c>
      <c r="S179">
        <f t="shared" si="172"/>
        <v>0</v>
      </c>
      <c r="T179">
        <f t="shared" si="173"/>
        <v>0</v>
      </c>
      <c r="U179">
        <f t="shared" si="174"/>
        <v>0</v>
      </c>
      <c r="V179">
        <f t="shared" si="175"/>
        <v>0</v>
      </c>
      <c r="W179">
        <f t="shared" si="176"/>
        <v>0</v>
      </c>
      <c r="X179">
        <f t="shared" si="177"/>
        <v>0</v>
      </c>
      <c r="Y179">
        <f t="shared" si="178"/>
        <v>0</v>
      </c>
      <c r="AA179">
        <v>54436342</v>
      </c>
      <c r="AB179">
        <f t="shared" si="179"/>
        <v>7649.72</v>
      </c>
      <c r="AC179">
        <f t="shared" si="180"/>
        <v>7649.72</v>
      </c>
      <c r="AD179">
        <f t="shared" si="181"/>
        <v>0</v>
      </c>
      <c r="AE179">
        <f t="shared" si="182"/>
        <v>0</v>
      </c>
      <c r="AF179">
        <f t="shared" si="183"/>
        <v>0</v>
      </c>
      <c r="AG179">
        <f t="shared" si="184"/>
        <v>0</v>
      </c>
      <c r="AH179">
        <f t="shared" si="185"/>
        <v>0</v>
      </c>
      <c r="AI179">
        <f t="shared" si="186"/>
        <v>0</v>
      </c>
      <c r="AJ179">
        <f t="shared" si="187"/>
        <v>0</v>
      </c>
      <c r="AK179">
        <v>7649.72</v>
      </c>
      <c r="AL179">
        <v>7649.72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1</v>
      </c>
      <c r="AW179">
        <v>1</v>
      </c>
      <c r="AZ179">
        <v>1</v>
      </c>
      <c r="BA179">
        <v>1</v>
      </c>
      <c r="BB179">
        <v>1</v>
      </c>
      <c r="BC179">
        <v>4.87</v>
      </c>
      <c r="BD179" t="s">
        <v>3</v>
      </c>
      <c r="BE179" t="s">
        <v>3</v>
      </c>
      <c r="BF179" t="s">
        <v>3</v>
      </c>
      <c r="BG179" t="s">
        <v>3</v>
      </c>
      <c r="BH179">
        <v>3</v>
      </c>
      <c r="BI179">
        <v>2</v>
      </c>
      <c r="BJ179" t="s">
        <v>278</v>
      </c>
      <c r="BM179">
        <v>1618</v>
      </c>
      <c r="BN179">
        <v>0</v>
      </c>
      <c r="BO179" t="s">
        <v>276</v>
      </c>
      <c r="BP179">
        <v>1</v>
      </c>
      <c r="BQ179">
        <v>201</v>
      </c>
      <c r="BR179">
        <v>0</v>
      </c>
      <c r="BS179">
        <v>1</v>
      </c>
      <c r="BT179">
        <v>1</v>
      </c>
      <c r="BU179">
        <v>1</v>
      </c>
      <c r="BV179">
        <v>1</v>
      </c>
      <c r="BW179">
        <v>1</v>
      </c>
      <c r="BX179">
        <v>1</v>
      </c>
      <c r="BY179" t="s">
        <v>3</v>
      </c>
      <c r="BZ179">
        <v>0</v>
      </c>
      <c r="CA179">
        <v>0</v>
      </c>
      <c r="CB179" t="s">
        <v>3</v>
      </c>
      <c r="CE179">
        <v>30</v>
      </c>
      <c r="CF179">
        <v>0</v>
      </c>
      <c r="CG179">
        <v>0</v>
      </c>
      <c r="CM179">
        <v>0</v>
      </c>
      <c r="CN179" t="s">
        <v>3</v>
      </c>
      <c r="CO179">
        <v>0</v>
      </c>
      <c r="CP179">
        <f t="shared" si="188"/>
        <v>745.06</v>
      </c>
      <c r="CQ179">
        <f t="shared" si="189"/>
        <v>37254.14</v>
      </c>
      <c r="CR179">
        <f t="shared" si="190"/>
        <v>0</v>
      </c>
      <c r="CS179">
        <f t="shared" si="191"/>
        <v>0</v>
      </c>
      <c r="CT179">
        <f t="shared" si="192"/>
        <v>0</v>
      </c>
      <c r="CU179">
        <f t="shared" si="193"/>
        <v>0</v>
      </c>
      <c r="CV179">
        <f t="shared" si="194"/>
        <v>0</v>
      </c>
      <c r="CW179">
        <f t="shared" si="195"/>
        <v>0</v>
      </c>
      <c r="CX179">
        <f t="shared" si="196"/>
        <v>0</v>
      </c>
      <c r="CY179">
        <f t="shared" si="197"/>
        <v>0</v>
      </c>
      <c r="CZ179">
        <f t="shared" si="198"/>
        <v>0</v>
      </c>
      <c r="DC179" t="s">
        <v>3</v>
      </c>
      <c r="DD179" t="s">
        <v>3</v>
      </c>
      <c r="DE179" t="s">
        <v>3</v>
      </c>
      <c r="DF179" t="s">
        <v>3</v>
      </c>
      <c r="DG179" t="s">
        <v>3</v>
      </c>
      <c r="DH179" t="s">
        <v>3</v>
      </c>
      <c r="DI179" t="s">
        <v>3</v>
      </c>
      <c r="DJ179" t="s">
        <v>3</v>
      </c>
      <c r="DK179" t="s">
        <v>3</v>
      </c>
      <c r="DL179" t="s">
        <v>3</v>
      </c>
      <c r="DM179" t="s">
        <v>3</v>
      </c>
      <c r="DN179">
        <v>0</v>
      </c>
      <c r="DO179">
        <v>0</v>
      </c>
      <c r="DP179">
        <v>1</v>
      </c>
      <c r="DQ179">
        <v>1</v>
      </c>
      <c r="DU179">
        <v>1003</v>
      </c>
      <c r="DV179" t="s">
        <v>253</v>
      </c>
      <c r="DW179" t="s">
        <v>253</v>
      </c>
      <c r="DX179">
        <v>1000</v>
      </c>
      <c r="DZ179" t="s">
        <v>3</v>
      </c>
      <c r="EA179" t="s">
        <v>3</v>
      </c>
      <c r="EB179" t="s">
        <v>3</v>
      </c>
      <c r="EC179" t="s">
        <v>3</v>
      </c>
      <c r="EE179">
        <v>54009362</v>
      </c>
      <c r="EF179">
        <v>201</v>
      </c>
      <c r="EG179" t="s">
        <v>255</v>
      </c>
      <c r="EH179">
        <v>0</v>
      </c>
      <c r="EI179" t="s">
        <v>3</v>
      </c>
      <c r="EJ179">
        <v>2</v>
      </c>
      <c r="EK179">
        <v>1618</v>
      </c>
      <c r="EL179" t="s">
        <v>256</v>
      </c>
      <c r="EM179" t="s">
        <v>257</v>
      </c>
      <c r="EO179" t="s">
        <v>3</v>
      </c>
      <c r="EQ179">
        <v>0</v>
      </c>
      <c r="ER179">
        <v>7649.72</v>
      </c>
      <c r="ES179">
        <v>7649.72</v>
      </c>
      <c r="ET179">
        <v>0</v>
      </c>
      <c r="EU179">
        <v>0</v>
      </c>
      <c r="EV179">
        <v>0</v>
      </c>
      <c r="EW179">
        <v>0</v>
      </c>
      <c r="EX179">
        <v>0</v>
      </c>
      <c r="EY179">
        <v>0</v>
      </c>
      <c r="FQ179">
        <v>0</v>
      </c>
      <c r="FR179">
        <f t="shared" si="199"/>
        <v>0</v>
      </c>
      <c r="FS179">
        <v>0</v>
      </c>
      <c r="FX179">
        <v>0</v>
      </c>
      <c r="FY179">
        <v>0</v>
      </c>
      <c r="GA179" t="s">
        <v>3</v>
      </c>
      <c r="GD179">
        <v>0</v>
      </c>
      <c r="GF179">
        <v>516804880</v>
      </c>
      <c r="GG179">
        <v>2</v>
      </c>
      <c r="GH179">
        <v>1</v>
      </c>
      <c r="GI179">
        <v>2</v>
      </c>
      <c r="GJ179">
        <v>0</v>
      </c>
      <c r="GK179">
        <f>ROUND(R179*(R12)/100,2)</f>
        <v>0</v>
      </c>
      <c r="GL179">
        <f t="shared" si="200"/>
        <v>0</v>
      </c>
      <c r="GM179">
        <f t="shared" si="201"/>
        <v>745.06</v>
      </c>
      <c r="GN179">
        <f t="shared" si="202"/>
        <v>0</v>
      </c>
      <c r="GO179">
        <f t="shared" si="203"/>
        <v>745.06</v>
      </c>
      <c r="GP179">
        <f t="shared" si="204"/>
        <v>0</v>
      </c>
      <c r="GR179">
        <v>0</v>
      </c>
      <c r="GS179">
        <v>0</v>
      </c>
      <c r="GT179">
        <v>0</v>
      </c>
      <c r="GU179" t="s">
        <v>3</v>
      </c>
      <c r="GV179">
        <f t="shared" si="205"/>
        <v>0</v>
      </c>
      <c r="GW179">
        <v>1</v>
      </c>
      <c r="GX179">
        <f t="shared" si="206"/>
        <v>0</v>
      </c>
      <c r="HA179">
        <v>0</v>
      </c>
      <c r="HB179">
        <v>0</v>
      </c>
      <c r="HC179">
        <f t="shared" si="207"/>
        <v>0</v>
      </c>
      <c r="HE179" t="s">
        <v>3</v>
      </c>
      <c r="HF179" t="s">
        <v>3</v>
      </c>
      <c r="HM179" t="s">
        <v>3</v>
      </c>
      <c r="HN179" t="s">
        <v>3</v>
      </c>
      <c r="HO179" t="s">
        <v>3</v>
      </c>
      <c r="HP179" t="s">
        <v>3</v>
      </c>
      <c r="HQ179" t="s">
        <v>3</v>
      </c>
      <c r="IK179">
        <v>0</v>
      </c>
    </row>
    <row r="180" spans="1:245" x14ac:dyDescent="0.2">
      <c r="A180">
        <v>17</v>
      </c>
      <c r="B180">
        <v>1</v>
      </c>
      <c r="E180" t="s">
        <v>279</v>
      </c>
      <c r="F180" t="s">
        <v>280</v>
      </c>
      <c r="G180" t="s">
        <v>281</v>
      </c>
      <c r="H180" t="s">
        <v>253</v>
      </c>
      <c r="I180">
        <v>8.0000000000000002E-3</v>
      </c>
      <c r="J180">
        <v>0</v>
      </c>
      <c r="K180">
        <v>8.0000000000000002E-3</v>
      </c>
      <c r="O180">
        <f t="shared" si="168"/>
        <v>436.59</v>
      </c>
      <c r="P180">
        <f t="shared" si="169"/>
        <v>436.59</v>
      </c>
      <c r="Q180">
        <f t="shared" si="170"/>
        <v>0</v>
      </c>
      <c r="R180">
        <f t="shared" si="171"/>
        <v>0</v>
      </c>
      <c r="S180">
        <f t="shared" si="172"/>
        <v>0</v>
      </c>
      <c r="T180">
        <f t="shared" si="173"/>
        <v>0</v>
      </c>
      <c r="U180">
        <f t="shared" si="174"/>
        <v>0</v>
      </c>
      <c r="V180">
        <f t="shared" si="175"/>
        <v>0</v>
      </c>
      <c r="W180">
        <f t="shared" si="176"/>
        <v>0</v>
      </c>
      <c r="X180">
        <f t="shared" si="177"/>
        <v>0</v>
      </c>
      <c r="Y180">
        <f t="shared" si="178"/>
        <v>0</v>
      </c>
      <c r="AA180">
        <v>54436342</v>
      </c>
      <c r="AB180">
        <f t="shared" si="179"/>
        <v>12073.49</v>
      </c>
      <c r="AC180">
        <f t="shared" si="180"/>
        <v>12073.49</v>
      </c>
      <c r="AD180">
        <f t="shared" si="181"/>
        <v>0</v>
      </c>
      <c r="AE180">
        <f t="shared" si="182"/>
        <v>0</v>
      </c>
      <c r="AF180">
        <f t="shared" si="183"/>
        <v>0</v>
      </c>
      <c r="AG180">
        <f t="shared" si="184"/>
        <v>0</v>
      </c>
      <c r="AH180">
        <f t="shared" si="185"/>
        <v>0</v>
      </c>
      <c r="AI180">
        <f t="shared" si="186"/>
        <v>0</v>
      </c>
      <c r="AJ180">
        <f t="shared" si="187"/>
        <v>0</v>
      </c>
      <c r="AK180">
        <v>12073.49</v>
      </c>
      <c r="AL180">
        <v>12073.49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1</v>
      </c>
      <c r="AW180">
        <v>1</v>
      </c>
      <c r="AZ180">
        <v>1</v>
      </c>
      <c r="BA180">
        <v>1</v>
      </c>
      <c r="BB180">
        <v>1</v>
      </c>
      <c r="BC180">
        <v>4.5199999999999996</v>
      </c>
      <c r="BD180" t="s">
        <v>3</v>
      </c>
      <c r="BE180" t="s">
        <v>3</v>
      </c>
      <c r="BF180" t="s">
        <v>3</v>
      </c>
      <c r="BG180" t="s">
        <v>3</v>
      </c>
      <c r="BH180">
        <v>3</v>
      </c>
      <c r="BI180">
        <v>2</v>
      </c>
      <c r="BJ180" t="s">
        <v>282</v>
      </c>
      <c r="BM180">
        <v>1618</v>
      </c>
      <c r="BN180">
        <v>0</v>
      </c>
      <c r="BO180" t="s">
        <v>280</v>
      </c>
      <c r="BP180">
        <v>1</v>
      </c>
      <c r="BQ180">
        <v>201</v>
      </c>
      <c r="BR180">
        <v>0</v>
      </c>
      <c r="BS180">
        <v>1</v>
      </c>
      <c r="BT180">
        <v>1</v>
      </c>
      <c r="BU180">
        <v>1</v>
      </c>
      <c r="BV180">
        <v>1</v>
      </c>
      <c r="BW180">
        <v>1</v>
      </c>
      <c r="BX180">
        <v>1</v>
      </c>
      <c r="BY180" t="s">
        <v>3</v>
      </c>
      <c r="BZ180">
        <v>0</v>
      </c>
      <c r="CA180">
        <v>0</v>
      </c>
      <c r="CB180" t="s">
        <v>3</v>
      </c>
      <c r="CE180">
        <v>30</v>
      </c>
      <c r="CF180">
        <v>0</v>
      </c>
      <c r="CG180">
        <v>0</v>
      </c>
      <c r="CM180">
        <v>0</v>
      </c>
      <c r="CN180" t="s">
        <v>3</v>
      </c>
      <c r="CO180">
        <v>0</v>
      </c>
      <c r="CP180">
        <f t="shared" si="188"/>
        <v>436.59</v>
      </c>
      <c r="CQ180">
        <f t="shared" si="189"/>
        <v>54572.17</v>
      </c>
      <c r="CR180">
        <f t="shared" si="190"/>
        <v>0</v>
      </c>
      <c r="CS180">
        <f t="shared" si="191"/>
        <v>0</v>
      </c>
      <c r="CT180">
        <f t="shared" si="192"/>
        <v>0</v>
      </c>
      <c r="CU180">
        <f t="shared" si="193"/>
        <v>0</v>
      </c>
      <c r="CV180">
        <f t="shared" si="194"/>
        <v>0</v>
      </c>
      <c r="CW180">
        <f t="shared" si="195"/>
        <v>0</v>
      </c>
      <c r="CX180">
        <f t="shared" si="196"/>
        <v>0</v>
      </c>
      <c r="CY180">
        <f t="shared" si="197"/>
        <v>0</v>
      </c>
      <c r="CZ180">
        <f t="shared" si="198"/>
        <v>0</v>
      </c>
      <c r="DC180" t="s">
        <v>3</v>
      </c>
      <c r="DD180" t="s">
        <v>3</v>
      </c>
      <c r="DE180" t="s">
        <v>3</v>
      </c>
      <c r="DF180" t="s">
        <v>3</v>
      </c>
      <c r="DG180" t="s">
        <v>3</v>
      </c>
      <c r="DH180" t="s">
        <v>3</v>
      </c>
      <c r="DI180" t="s">
        <v>3</v>
      </c>
      <c r="DJ180" t="s">
        <v>3</v>
      </c>
      <c r="DK180" t="s">
        <v>3</v>
      </c>
      <c r="DL180" t="s">
        <v>3</v>
      </c>
      <c r="DM180" t="s">
        <v>3</v>
      </c>
      <c r="DN180">
        <v>0</v>
      </c>
      <c r="DO180">
        <v>0</v>
      </c>
      <c r="DP180">
        <v>1</v>
      </c>
      <c r="DQ180">
        <v>1</v>
      </c>
      <c r="DU180">
        <v>1003</v>
      </c>
      <c r="DV180" t="s">
        <v>253</v>
      </c>
      <c r="DW180" t="s">
        <v>253</v>
      </c>
      <c r="DX180">
        <v>1000</v>
      </c>
      <c r="DZ180" t="s">
        <v>3</v>
      </c>
      <c r="EA180" t="s">
        <v>3</v>
      </c>
      <c r="EB180" t="s">
        <v>3</v>
      </c>
      <c r="EC180" t="s">
        <v>3</v>
      </c>
      <c r="EE180">
        <v>54009362</v>
      </c>
      <c r="EF180">
        <v>201</v>
      </c>
      <c r="EG180" t="s">
        <v>255</v>
      </c>
      <c r="EH180">
        <v>0</v>
      </c>
      <c r="EI180" t="s">
        <v>3</v>
      </c>
      <c r="EJ180">
        <v>2</v>
      </c>
      <c r="EK180">
        <v>1618</v>
      </c>
      <c r="EL180" t="s">
        <v>256</v>
      </c>
      <c r="EM180" t="s">
        <v>257</v>
      </c>
      <c r="EO180" t="s">
        <v>3</v>
      </c>
      <c r="EQ180">
        <v>0</v>
      </c>
      <c r="ER180">
        <v>12073.49</v>
      </c>
      <c r="ES180">
        <v>12073.49</v>
      </c>
      <c r="ET180">
        <v>0</v>
      </c>
      <c r="EU180">
        <v>0</v>
      </c>
      <c r="EV180">
        <v>0</v>
      </c>
      <c r="EW180">
        <v>0</v>
      </c>
      <c r="EX180">
        <v>0</v>
      </c>
      <c r="EY180">
        <v>0</v>
      </c>
      <c r="FQ180">
        <v>0</v>
      </c>
      <c r="FR180">
        <f t="shared" si="199"/>
        <v>0</v>
      </c>
      <c r="FS180">
        <v>0</v>
      </c>
      <c r="FX180">
        <v>0</v>
      </c>
      <c r="FY180">
        <v>0</v>
      </c>
      <c r="GA180" t="s">
        <v>3</v>
      </c>
      <c r="GD180">
        <v>0</v>
      </c>
      <c r="GF180">
        <v>-334911298</v>
      </c>
      <c r="GG180">
        <v>2</v>
      </c>
      <c r="GH180">
        <v>1</v>
      </c>
      <c r="GI180">
        <v>2</v>
      </c>
      <c r="GJ180">
        <v>0</v>
      </c>
      <c r="GK180">
        <f>ROUND(R180*(R12)/100,2)</f>
        <v>0</v>
      </c>
      <c r="GL180">
        <f t="shared" si="200"/>
        <v>0</v>
      </c>
      <c r="GM180">
        <f t="shared" si="201"/>
        <v>436.59</v>
      </c>
      <c r="GN180">
        <f t="shared" si="202"/>
        <v>0</v>
      </c>
      <c r="GO180">
        <f t="shared" si="203"/>
        <v>436.59</v>
      </c>
      <c r="GP180">
        <f t="shared" si="204"/>
        <v>0</v>
      </c>
      <c r="GR180">
        <v>0</v>
      </c>
      <c r="GS180">
        <v>0</v>
      </c>
      <c r="GT180">
        <v>0</v>
      </c>
      <c r="GU180" t="s">
        <v>3</v>
      </c>
      <c r="GV180">
        <f t="shared" si="205"/>
        <v>0</v>
      </c>
      <c r="GW180">
        <v>1</v>
      </c>
      <c r="GX180">
        <f t="shared" si="206"/>
        <v>0</v>
      </c>
      <c r="HA180">
        <v>0</v>
      </c>
      <c r="HB180">
        <v>0</v>
      </c>
      <c r="HC180">
        <f t="shared" si="207"/>
        <v>0</v>
      </c>
      <c r="HE180" t="s">
        <v>3</v>
      </c>
      <c r="HF180" t="s">
        <v>3</v>
      </c>
      <c r="HM180" t="s">
        <v>3</v>
      </c>
      <c r="HN180" t="s">
        <v>3</v>
      </c>
      <c r="HO180" t="s">
        <v>3</v>
      </c>
      <c r="HP180" t="s">
        <v>3</v>
      </c>
      <c r="HQ180" t="s">
        <v>3</v>
      </c>
      <c r="IK180">
        <v>0</v>
      </c>
    </row>
    <row r="181" spans="1:245" x14ac:dyDescent="0.2">
      <c r="A181">
        <v>17</v>
      </c>
      <c r="B181">
        <v>1</v>
      </c>
      <c r="E181" t="s">
        <v>283</v>
      </c>
      <c r="F181" t="s">
        <v>284</v>
      </c>
      <c r="G181" t="s">
        <v>285</v>
      </c>
      <c r="H181" t="s">
        <v>253</v>
      </c>
      <c r="I181">
        <v>0.01</v>
      </c>
      <c r="J181">
        <v>0</v>
      </c>
      <c r="K181">
        <v>0.01</v>
      </c>
      <c r="O181">
        <f t="shared" si="168"/>
        <v>1110.3499999999999</v>
      </c>
      <c r="P181">
        <f t="shared" si="169"/>
        <v>1110.3499999999999</v>
      </c>
      <c r="Q181">
        <f t="shared" si="170"/>
        <v>0</v>
      </c>
      <c r="R181">
        <f t="shared" si="171"/>
        <v>0</v>
      </c>
      <c r="S181">
        <f t="shared" si="172"/>
        <v>0</v>
      </c>
      <c r="T181">
        <f t="shared" si="173"/>
        <v>0</v>
      </c>
      <c r="U181">
        <f t="shared" si="174"/>
        <v>0</v>
      </c>
      <c r="V181">
        <f t="shared" si="175"/>
        <v>0</v>
      </c>
      <c r="W181">
        <f t="shared" si="176"/>
        <v>0</v>
      </c>
      <c r="X181">
        <f t="shared" si="177"/>
        <v>0</v>
      </c>
      <c r="Y181">
        <f t="shared" si="178"/>
        <v>0</v>
      </c>
      <c r="AA181">
        <v>54436342</v>
      </c>
      <c r="AB181">
        <f t="shared" si="179"/>
        <v>20676.59</v>
      </c>
      <c r="AC181">
        <f t="shared" si="180"/>
        <v>20676.59</v>
      </c>
      <c r="AD181">
        <f t="shared" si="181"/>
        <v>0</v>
      </c>
      <c r="AE181">
        <f t="shared" si="182"/>
        <v>0</v>
      </c>
      <c r="AF181">
        <f t="shared" si="183"/>
        <v>0</v>
      </c>
      <c r="AG181">
        <f t="shared" si="184"/>
        <v>0</v>
      </c>
      <c r="AH181">
        <f t="shared" si="185"/>
        <v>0</v>
      </c>
      <c r="AI181">
        <f t="shared" si="186"/>
        <v>0</v>
      </c>
      <c r="AJ181">
        <f t="shared" si="187"/>
        <v>0</v>
      </c>
      <c r="AK181">
        <v>20676.59</v>
      </c>
      <c r="AL181">
        <v>20676.59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1</v>
      </c>
      <c r="AW181">
        <v>1</v>
      </c>
      <c r="AZ181">
        <v>1</v>
      </c>
      <c r="BA181">
        <v>1</v>
      </c>
      <c r="BB181">
        <v>1</v>
      </c>
      <c r="BC181">
        <v>5.37</v>
      </c>
      <c r="BD181" t="s">
        <v>3</v>
      </c>
      <c r="BE181" t="s">
        <v>3</v>
      </c>
      <c r="BF181" t="s">
        <v>3</v>
      </c>
      <c r="BG181" t="s">
        <v>3</v>
      </c>
      <c r="BH181">
        <v>3</v>
      </c>
      <c r="BI181">
        <v>2</v>
      </c>
      <c r="BJ181" t="s">
        <v>286</v>
      </c>
      <c r="BM181">
        <v>1618</v>
      </c>
      <c r="BN181">
        <v>0</v>
      </c>
      <c r="BO181" t="s">
        <v>284</v>
      </c>
      <c r="BP181">
        <v>1</v>
      </c>
      <c r="BQ181">
        <v>201</v>
      </c>
      <c r="BR181">
        <v>0</v>
      </c>
      <c r="BS181">
        <v>1</v>
      </c>
      <c r="BT181">
        <v>1</v>
      </c>
      <c r="BU181">
        <v>1</v>
      </c>
      <c r="BV181">
        <v>1</v>
      </c>
      <c r="BW181">
        <v>1</v>
      </c>
      <c r="BX181">
        <v>1</v>
      </c>
      <c r="BY181" t="s">
        <v>3</v>
      </c>
      <c r="BZ181">
        <v>0</v>
      </c>
      <c r="CA181">
        <v>0</v>
      </c>
      <c r="CB181" t="s">
        <v>3</v>
      </c>
      <c r="CE181">
        <v>30</v>
      </c>
      <c r="CF181">
        <v>0</v>
      </c>
      <c r="CG181">
        <v>0</v>
      </c>
      <c r="CM181">
        <v>0</v>
      </c>
      <c r="CN181" t="s">
        <v>3</v>
      </c>
      <c r="CO181">
        <v>0</v>
      </c>
      <c r="CP181">
        <f t="shared" si="188"/>
        <v>1110.3499999999999</v>
      </c>
      <c r="CQ181">
        <f t="shared" si="189"/>
        <v>111033.29</v>
      </c>
      <c r="CR181">
        <f t="shared" si="190"/>
        <v>0</v>
      </c>
      <c r="CS181">
        <f t="shared" si="191"/>
        <v>0</v>
      </c>
      <c r="CT181">
        <f t="shared" si="192"/>
        <v>0</v>
      </c>
      <c r="CU181">
        <f t="shared" si="193"/>
        <v>0</v>
      </c>
      <c r="CV181">
        <f t="shared" si="194"/>
        <v>0</v>
      </c>
      <c r="CW181">
        <f t="shared" si="195"/>
        <v>0</v>
      </c>
      <c r="CX181">
        <f t="shared" si="196"/>
        <v>0</v>
      </c>
      <c r="CY181">
        <f t="shared" si="197"/>
        <v>0</v>
      </c>
      <c r="CZ181">
        <f t="shared" si="198"/>
        <v>0</v>
      </c>
      <c r="DC181" t="s">
        <v>3</v>
      </c>
      <c r="DD181" t="s">
        <v>3</v>
      </c>
      <c r="DE181" t="s">
        <v>3</v>
      </c>
      <c r="DF181" t="s">
        <v>3</v>
      </c>
      <c r="DG181" t="s">
        <v>3</v>
      </c>
      <c r="DH181" t="s">
        <v>3</v>
      </c>
      <c r="DI181" t="s">
        <v>3</v>
      </c>
      <c r="DJ181" t="s">
        <v>3</v>
      </c>
      <c r="DK181" t="s">
        <v>3</v>
      </c>
      <c r="DL181" t="s">
        <v>3</v>
      </c>
      <c r="DM181" t="s">
        <v>3</v>
      </c>
      <c r="DN181">
        <v>0</v>
      </c>
      <c r="DO181">
        <v>0</v>
      </c>
      <c r="DP181">
        <v>1</v>
      </c>
      <c r="DQ181">
        <v>1</v>
      </c>
      <c r="DU181">
        <v>1003</v>
      </c>
      <c r="DV181" t="s">
        <v>253</v>
      </c>
      <c r="DW181" t="s">
        <v>253</v>
      </c>
      <c r="DX181">
        <v>1000</v>
      </c>
      <c r="DZ181" t="s">
        <v>3</v>
      </c>
      <c r="EA181" t="s">
        <v>3</v>
      </c>
      <c r="EB181" t="s">
        <v>3</v>
      </c>
      <c r="EC181" t="s">
        <v>3</v>
      </c>
      <c r="EE181">
        <v>54009362</v>
      </c>
      <c r="EF181">
        <v>201</v>
      </c>
      <c r="EG181" t="s">
        <v>255</v>
      </c>
      <c r="EH181">
        <v>0</v>
      </c>
      <c r="EI181" t="s">
        <v>3</v>
      </c>
      <c r="EJ181">
        <v>2</v>
      </c>
      <c r="EK181">
        <v>1618</v>
      </c>
      <c r="EL181" t="s">
        <v>256</v>
      </c>
      <c r="EM181" t="s">
        <v>257</v>
      </c>
      <c r="EO181" t="s">
        <v>3</v>
      </c>
      <c r="EQ181">
        <v>0</v>
      </c>
      <c r="ER181">
        <v>20676.59</v>
      </c>
      <c r="ES181">
        <v>20676.59</v>
      </c>
      <c r="ET181">
        <v>0</v>
      </c>
      <c r="EU181">
        <v>0</v>
      </c>
      <c r="EV181">
        <v>0</v>
      </c>
      <c r="EW181">
        <v>0</v>
      </c>
      <c r="EX181">
        <v>0</v>
      </c>
      <c r="EY181">
        <v>0</v>
      </c>
      <c r="FQ181">
        <v>0</v>
      </c>
      <c r="FR181">
        <f t="shared" si="199"/>
        <v>0</v>
      </c>
      <c r="FS181">
        <v>0</v>
      </c>
      <c r="FX181">
        <v>0</v>
      </c>
      <c r="FY181">
        <v>0</v>
      </c>
      <c r="GA181" t="s">
        <v>3</v>
      </c>
      <c r="GD181">
        <v>0</v>
      </c>
      <c r="GF181">
        <v>1940437458</v>
      </c>
      <c r="GG181">
        <v>2</v>
      </c>
      <c r="GH181">
        <v>1</v>
      </c>
      <c r="GI181">
        <v>2</v>
      </c>
      <c r="GJ181">
        <v>0</v>
      </c>
      <c r="GK181">
        <f>ROUND(R181*(R12)/100,2)</f>
        <v>0</v>
      </c>
      <c r="GL181">
        <f t="shared" si="200"/>
        <v>0</v>
      </c>
      <c r="GM181">
        <f t="shared" si="201"/>
        <v>1110.3499999999999</v>
      </c>
      <c r="GN181">
        <f t="shared" si="202"/>
        <v>0</v>
      </c>
      <c r="GO181">
        <f t="shared" si="203"/>
        <v>1110.3499999999999</v>
      </c>
      <c r="GP181">
        <f t="shared" si="204"/>
        <v>0</v>
      </c>
      <c r="GR181">
        <v>0</v>
      </c>
      <c r="GS181">
        <v>0</v>
      </c>
      <c r="GT181">
        <v>0</v>
      </c>
      <c r="GU181" t="s">
        <v>3</v>
      </c>
      <c r="GV181">
        <f t="shared" si="205"/>
        <v>0</v>
      </c>
      <c r="GW181">
        <v>1</v>
      </c>
      <c r="GX181">
        <f t="shared" si="206"/>
        <v>0</v>
      </c>
      <c r="HA181">
        <v>0</v>
      </c>
      <c r="HB181">
        <v>0</v>
      </c>
      <c r="HC181">
        <f t="shared" si="207"/>
        <v>0</v>
      </c>
      <c r="HE181" t="s">
        <v>3</v>
      </c>
      <c r="HF181" t="s">
        <v>3</v>
      </c>
      <c r="HM181" t="s">
        <v>3</v>
      </c>
      <c r="HN181" t="s">
        <v>3</v>
      </c>
      <c r="HO181" t="s">
        <v>3</v>
      </c>
      <c r="HP181" t="s">
        <v>3</v>
      </c>
      <c r="HQ181" t="s">
        <v>3</v>
      </c>
      <c r="IK181">
        <v>0</v>
      </c>
    </row>
    <row r="182" spans="1:245" x14ac:dyDescent="0.2">
      <c r="A182">
        <v>17</v>
      </c>
      <c r="B182">
        <v>1</v>
      </c>
      <c r="E182" t="s">
        <v>287</v>
      </c>
      <c r="F182" t="s">
        <v>288</v>
      </c>
      <c r="G182" t="s">
        <v>289</v>
      </c>
      <c r="H182" t="s">
        <v>253</v>
      </c>
      <c r="I182">
        <v>0.04</v>
      </c>
      <c r="J182">
        <v>0</v>
      </c>
      <c r="K182">
        <v>0.04</v>
      </c>
      <c r="O182">
        <f t="shared" si="168"/>
        <v>10274.69</v>
      </c>
      <c r="P182">
        <f t="shared" si="169"/>
        <v>10274.69</v>
      </c>
      <c r="Q182">
        <f t="shared" si="170"/>
        <v>0</v>
      </c>
      <c r="R182">
        <f t="shared" si="171"/>
        <v>0</v>
      </c>
      <c r="S182">
        <f t="shared" si="172"/>
        <v>0</v>
      </c>
      <c r="T182">
        <f t="shared" si="173"/>
        <v>0</v>
      </c>
      <c r="U182">
        <f t="shared" si="174"/>
        <v>0</v>
      </c>
      <c r="V182">
        <f t="shared" si="175"/>
        <v>0</v>
      </c>
      <c r="W182">
        <f t="shared" si="176"/>
        <v>0</v>
      </c>
      <c r="X182">
        <f t="shared" si="177"/>
        <v>0</v>
      </c>
      <c r="Y182">
        <f t="shared" si="178"/>
        <v>0</v>
      </c>
      <c r="AA182">
        <v>54436342</v>
      </c>
      <c r="AB182">
        <f t="shared" si="179"/>
        <v>44211.14</v>
      </c>
      <c r="AC182">
        <f t="shared" si="180"/>
        <v>44211.14</v>
      </c>
      <c r="AD182">
        <f t="shared" si="181"/>
        <v>0</v>
      </c>
      <c r="AE182">
        <f t="shared" si="182"/>
        <v>0</v>
      </c>
      <c r="AF182">
        <f t="shared" si="183"/>
        <v>0</v>
      </c>
      <c r="AG182">
        <f t="shared" si="184"/>
        <v>0</v>
      </c>
      <c r="AH182">
        <f t="shared" si="185"/>
        <v>0</v>
      </c>
      <c r="AI182">
        <f t="shared" si="186"/>
        <v>0</v>
      </c>
      <c r="AJ182">
        <f t="shared" si="187"/>
        <v>0</v>
      </c>
      <c r="AK182">
        <v>44211.14</v>
      </c>
      <c r="AL182">
        <v>44211.14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1</v>
      </c>
      <c r="AW182">
        <v>1</v>
      </c>
      <c r="AZ182">
        <v>1</v>
      </c>
      <c r="BA182">
        <v>1</v>
      </c>
      <c r="BB182">
        <v>1</v>
      </c>
      <c r="BC182">
        <v>5.81</v>
      </c>
      <c r="BD182" t="s">
        <v>3</v>
      </c>
      <c r="BE182" t="s">
        <v>3</v>
      </c>
      <c r="BF182" t="s">
        <v>3</v>
      </c>
      <c r="BG182" t="s">
        <v>3</v>
      </c>
      <c r="BH182">
        <v>3</v>
      </c>
      <c r="BI182">
        <v>2</v>
      </c>
      <c r="BJ182" t="s">
        <v>290</v>
      </c>
      <c r="BM182">
        <v>1618</v>
      </c>
      <c r="BN182">
        <v>0</v>
      </c>
      <c r="BO182" t="s">
        <v>288</v>
      </c>
      <c r="BP182">
        <v>1</v>
      </c>
      <c r="BQ182">
        <v>201</v>
      </c>
      <c r="BR182">
        <v>0</v>
      </c>
      <c r="BS182">
        <v>1</v>
      </c>
      <c r="BT182">
        <v>1</v>
      </c>
      <c r="BU182">
        <v>1</v>
      </c>
      <c r="BV182">
        <v>1</v>
      </c>
      <c r="BW182">
        <v>1</v>
      </c>
      <c r="BX182">
        <v>1</v>
      </c>
      <c r="BY182" t="s">
        <v>3</v>
      </c>
      <c r="BZ182">
        <v>0</v>
      </c>
      <c r="CA182">
        <v>0</v>
      </c>
      <c r="CB182" t="s">
        <v>3</v>
      </c>
      <c r="CE182">
        <v>30</v>
      </c>
      <c r="CF182">
        <v>0</v>
      </c>
      <c r="CG182">
        <v>0</v>
      </c>
      <c r="CM182">
        <v>0</v>
      </c>
      <c r="CN182" t="s">
        <v>3</v>
      </c>
      <c r="CO182">
        <v>0</v>
      </c>
      <c r="CP182">
        <f t="shared" si="188"/>
        <v>10274.69</v>
      </c>
      <c r="CQ182">
        <f t="shared" si="189"/>
        <v>256866.72</v>
      </c>
      <c r="CR182">
        <f t="shared" si="190"/>
        <v>0</v>
      </c>
      <c r="CS182">
        <f t="shared" si="191"/>
        <v>0</v>
      </c>
      <c r="CT182">
        <f t="shared" si="192"/>
        <v>0</v>
      </c>
      <c r="CU182">
        <f t="shared" si="193"/>
        <v>0</v>
      </c>
      <c r="CV182">
        <f t="shared" si="194"/>
        <v>0</v>
      </c>
      <c r="CW182">
        <f t="shared" si="195"/>
        <v>0</v>
      </c>
      <c r="CX182">
        <f t="shared" si="196"/>
        <v>0</v>
      </c>
      <c r="CY182">
        <f t="shared" si="197"/>
        <v>0</v>
      </c>
      <c r="CZ182">
        <f t="shared" si="198"/>
        <v>0</v>
      </c>
      <c r="DC182" t="s">
        <v>3</v>
      </c>
      <c r="DD182" t="s">
        <v>3</v>
      </c>
      <c r="DE182" t="s">
        <v>3</v>
      </c>
      <c r="DF182" t="s">
        <v>3</v>
      </c>
      <c r="DG182" t="s">
        <v>3</v>
      </c>
      <c r="DH182" t="s">
        <v>3</v>
      </c>
      <c r="DI182" t="s">
        <v>3</v>
      </c>
      <c r="DJ182" t="s">
        <v>3</v>
      </c>
      <c r="DK182" t="s">
        <v>3</v>
      </c>
      <c r="DL182" t="s">
        <v>3</v>
      </c>
      <c r="DM182" t="s">
        <v>3</v>
      </c>
      <c r="DN182">
        <v>0</v>
      </c>
      <c r="DO182">
        <v>0</v>
      </c>
      <c r="DP182">
        <v>1</v>
      </c>
      <c r="DQ182">
        <v>1</v>
      </c>
      <c r="DU182">
        <v>1003</v>
      </c>
      <c r="DV182" t="s">
        <v>253</v>
      </c>
      <c r="DW182" t="s">
        <v>253</v>
      </c>
      <c r="DX182">
        <v>1000</v>
      </c>
      <c r="DZ182" t="s">
        <v>3</v>
      </c>
      <c r="EA182" t="s">
        <v>3</v>
      </c>
      <c r="EB182" t="s">
        <v>3</v>
      </c>
      <c r="EC182" t="s">
        <v>3</v>
      </c>
      <c r="EE182">
        <v>54009362</v>
      </c>
      <c r="EF182">
        <v>201</v>
      </c>
      <c r="EG182" t="s">
        <v>255</v>
      </c>
      <c r="EH182">
        <v>0</v>
      </c>
      <c r="EI182" t="s">
        <v>3</v>
      </c>
      <c r="EJ182">
        <v>2</v>
      </c>
      <c r="EK182">
        <v>1618</v>
      </c>
      <c r="EL182" t="s">
        <v>256</v>
      </c>
      <c r="EM182" t="s">
        <v>257</v>
      </c>
      <c r="EO182" t="s">
        <v>3</v>
      </c>
      <c r="EQ182">
        <v>0</v>
      </c>
      <c r="ER182">
        <v>44211.14</v>
      </c>
      <c r="ES182">
        <v>44211.14</v>
      </c>
      <c r="ET182">
        <v>0</v>
      </c>
      <c r="EU182">
        <v>0</v>
      </c>
      <c r="EV182">
        <v>0</v>
      </c>
      <c r="EW182">
        <v>0</v>
      </c>
      <c r="EX182">
        <v>0</v>
      </c>
      <c r="EY182">
        <v>0</v>
      </c>
      <c r="FQ182">
        <v>0</v>
      </c>
      <c r="FR182">
        <f t="shared" si="199"/>
        <v>0</v>
      </c>
      <c r="FS182">
        <v>0</v>
      </c>
      <c r="FX182">
        <v>0</v>
      </c>
      <c r="FY182">
        <v>0</v>
      </c>
      <c r="GA182" t="s">
        <v>3</v>
      </c>
      <c r="GD182">
        <v>0</v>
      </c>
      <c r="GF182">
        <v>1851094411</v>
      </c>
      <c r="GG182">
        <v>2</v>
      </c>
      <c r="GH182">
        <v>1</v>
      </c>
      <c r="GI182">
        <v>2</v>
      </c>
      <c r="GJ182">
        <v>0</v>
      </c>
      <c r="GK182">
        <f>ROUND(R182*(R12)/100,2)</f>
        <v>0</v>
      </c>
      <c r="GL182">
        <f t="shared" si="200"/>
        <v>0</v>
      </c>
      <c r="GM182">
        <f t="shared" si="201"/>
        <v>10274.69</v>
      </c>
      <c r="GN182">
        <f t="shared" si="202"/>
        <v>0</v>
      </c>
      <c r="GO182">
        <f t="shared" si="203"/>
        <v>10274.69</v>
      </c>
      <c r="GP182">
        <f t="shared" si="204"/>
        <v>0</v>
      </c>
      <c r="GR182">
        <v>0</v>
      </c>
      <c r="GS182">
        <v>0</v>
      </c>
      <c r="GT182">
        <v>0</v>
      </c>
      <c r="GU182" t="s">
        <v>3</v>
      </c>
      <c r="GV182">
        <f t="shared" si="205"/>
        <v>0</v>
      </c>
      <c r="GW182">
        <v>1</v>
      </c>
      <c r="GX182">
        <f t="shared" si="206"/>
        <v>0</v>
      </c>
      <c r="HA182">
        <v>0</v>
      </c>
      <c r="HB182">
        <v>0</v>
      </c>
      <c r="HC182">
        <f t="shared" si="207"/>
        <v>0</v>
      </c>
      <c r="HE182" t="s">
        <v>3</v>
      </c>
      <c r="HF182" t="s">
        <v>3</v>
      </c>
      <c r="HM182" t="s">
        <v>3</v>
      </c>
      <c r="HN182" t="s">
        <v>3</v>
      </c>
      <c r="HO182" t="s">
        <v>3</v>
      </c>
      <c r="HP182" t="s">
        <v>3</v>
      </c>
      <c r="HQ182" t="s">
        <v>3</v>
      </c>
      <c r="IK182">
        <v>0</v>
      </c>
    </row>
    <row r="183" spans="1:245" x14ac:dyDescent="0.2">
      <c r="A183">
        <v>17</v>
      </c>
      <c r="B183">
        <v>1</v>
      </c>
      <c r="E183" t="s">
        <v>291</v>
      </c>
      <c r="F183" t="s">
        <v>292</v>
      </c>
      <c r="G183" t="s">
        <v>293</v>
      </c>
      <c r="H183" t="s">
        <v>253</v>
      </c>
      <c r="I183">
        <v>5.0000000000000001E-3</v>
      </c>
      <c r="J183">
        <v>0</v>
      </c>
      <c r="K183">
        <v>5.0000000000000001E-3</v>
      </c>
      <c r="O183">
        <f t="shared" si="168"/>
        <v>184.22</v>
      </c>
      <c r="P183">
        <f t="shared" si="169"/>
        <v>184.22</v>
      </c>
      <c r="Q183">
        <f t="shared" si="170"/>
        <v>0</v>
      </c>
      <c r="R183">
        <f t="shared" si="171"/>
        <v>0</v>
      </c>
      <c r="S183">
        <f t="shared" si="172"/>
        <v>0</v>
      </c>
      <c r="T183">
        <f t="shared" si="173"/>
        <v>0</v>
      </c>
      <c r="U183">
        <f t="shared" si="174"/>
        <v>0</v>
      </c>
      <c r="V183">
        <f t="shared" si="175"/>
        <v>0</v>
      </c>
      <c r="W183">
        <f t="shared" si="176"/>
        <v>0</v>
      </c>
      <c r="X183">
        <f t="shared" si="177"/>
        <v>0</v>
      </c>
      <c r="Y183">
        <f t="shared" si="178"/>
        <v>0</v>
      </c>
      <c r="AA183">
        <v>54436342</v>
      </c>
      <c r="AB183">
        <f t="shared" si="179"/>
        <v>6070.27</v>
      </c>
      <c r="AC183">
        <f t="shared" si="180"/>
        <v>6070.27</v>
      </c>
      <c r="AD183">
        <f t="shared" si="181"/>
        <v>0</v>
      </c>
      <c r="AE183">
        <f t="shared" si="182"/>
        <v>0</v>
      </c>
      <c r="AF183">
        <f t="shared" si="183"/>
        <v>0</v>
      </c>
      <c r="AG183">
        <f t="shared" si="184"/>
        <v>0</v>
      </c>
      <c r="AH183">
        <f t="shared" si="185"/>
        <v>0</v>
      </c>
      <c r="AI183">
        <f t="shared" si="186"/>
        <v>0</v>
      </c>
      <c r="AJ183">
        <f t="shared" si="187"/>
        <v>0</v>
      </c>
      <c r="AK183">
        <v>6070.27</v>
      </c>
      <c r="AL183">
        <v>6070.27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1</v>
      </c>
      <c r="AW183">
        <v>1</v>
      </c>
      <c r="AZ183">
        <v>1</v>
      </c>
      <c r="BA183">
        <v>1</v>
      </c>
      <c r="BB183">
        <v>1</v>
      </c>
      <c r="BC183">
        <v>6.07</v>
      </c>
      <c r="BD183" t="s">
        <v>3</v>
      </c>
      <c r="BE183" t="s">
        <v>3</v>
      </c>
      <c r="BF183" t="s">
        <v>3</v>
      </c>
      <c r="BG183" t="s">
        <v>3</v>
      </c>
      <c r="BH183">
        <v>3</v>
      </c>
      <c r="BI183">
        <v>2</v>
      </c>
      <c r="BJ183" t="s">
        <v>294</v>
      </c>
      <c r="BM183">
        <v>1618</v>
      </c>
      <c r="BN183">
        <v>0</v>
      </c>
      <c r="BO183" t="s">
        <v>292</v>
      </c>
      <c r="BP183">
        <v>1</v>
      </c>
      <c r="BQ183">
        <v>201</v>
      </c>
      <c r="BR183">
        <v>0</v>
      </c>
      <c r="BS183">
        <v>1</v>
      </c>
      <c r="BT183">
        <v>1</v>
      </c>
      <c r="BU183">
        <v>1</v>
      </c>
      <c r="BV183">
        <v>1</v>
      </c>
      <c r="BW183">
        <v>1</v>
      </c>
      <c r="BX183">
        <v>1</v>
      </c>
      <c r="BY183" t="s">
        <v>3</v>
      </c>
      <c r="BZ183">
        <v>0</v>
      </c>
      <c r="CA183">
        <v>0</v>
      </c>
      <c r="CB183" t="s">
        <v>3</v>
      </c>
      <c r="CE183">
        <v>30</v>
      </c>
      <c r="CF183">
        <v>0</v>
      </c>
      <c r="CG183">
        <v>0</v>
      </c>
      <c r="CM183">
        <v>0</v>
      </c>
      <c r="CN183" t="s">
        <v>3</v>
      </c>
      <c r="CO183">
        <v>0</v>
      </c>
      <c r="CP183">
        <f t="shared" si="188"/>
        <v>184.22</v>
      </c>
      <c r="CQ183">
        <f t="shared" si="189"/>
        <v>36846.54</v>
      </c>
      <c r="CR183">
        <f t="shared" si="190"/>
        <v>0</v>
      </c>
      <c r="CS183">
        <f t="shared" si="191"/>
        <v>0</v>
      </c>
      <c r="CT183">
        <f t="shared" si="192"/>
        <v>0</v>
      </c>
      <c r="CU183">
        <f t="shared" si="193"/>
        <v>0</v>
      </c>
      <c r="CV183">
        <f t="shared" si="194"/>
        <v>0</v>
      </c>
      <c r="CW183">
        <f t="shared" si="195"/>
        <v>0</v>
      </c>
      <c r="CX183">
        <f t="shared" si="196"/>
        <v>0</v>
      </c>
      <c r="CY183">
        <f t="shared" si="197"/>
        <v>0</v>
      </c>
      <c r="CZ183">
        <f t="shared" si="198"/>
        <v>0</v>
      </c>
      <c r="DC183" t="s">
        <v>3</v>
      </c>
      <c r="DD183" t="s">
        <v>3</v>
      </c>
      <c r="DE183" t="s">
        <v>3</v>
      </c>
      <c r="DF183" t="s">
        <v>3</v>
      </c>
      <c r="DG183" t="s">
        <v>3</v>
      </c>
      <c r="DH183" t="s">
        <v>3</v>
      </c>
      <c r="DI183" t="s">
        <v>3</v>
      </c>
      <c r="DJ183" t="s">
        <v>3</v>
      </c>
      <c r="DK183" t="s">
        <v>3</v>
      </c>
      <c r="DL183" t="s">
        <v>3</v>
      </c>
      <c r="DM183" t="s">
        <v>3</v>
      </c>
      <c r="DN183">
        <v>0</v>
      </c>
      <c r="DO183">
        <v>0</v>
      </c>
      <c r="DP183">
        <v>1</v>
      </c>
      <c r="DQ183">
        <v>1</v>
      </c>
      <c r="DU183">
        <v>1003</v>
      </c>
      <c r="DV183" t="s">
        <v>253</v>
      </c>
      <c r="DW183" t="s">
        <v>253</v>
      </c>
      <c r="DX183">
        <v>1000</v>
      </c>
      <c r="DZ183" t="s">
        <v>3</v>
      </c>
      <c r="EA183" t="s">
        <v>3</v>
      </c>
      <c r="EB183" t="s">
        <v>3</v>
      </c>
      <c r="EC183" t="s">
        <v>3</v>
      </c>
      <c r="EE183">
        <v>54009362</v>
      </c>
      <c r="EF183">
        <v>201</v>
      </c>
      <c r="EG183" t="s">
        <v>255</v>
      </c>
      <c r="EH183">
        <v>0</v>
      </c>
      <c r="EI183" t="s">
        <v>3</v>
      </c>
      <c r="EJ183">
        <v>2</v>
      </c>
      <c r="EK183">
        <v>1618</v>
      </c>
      <c r="EL183" t="s">
        <v>256</v>
      </c>
      <c r="EM183" t="s">
        <v>257</v>
      </c>
      <c r="EO183" t="s">
        <v>3</v>
      </c>
      <c r="EQ183">
        <v>0</v>
      </c>
      <c r="ER183">
        <v>6070.27</v>
      </c>
      <c r="ES183">
        <v>6070.27</v>
      </c>
      <c r="ET183">
        <v>0</v>
      </c>
      <c r="EU183">
        <v>0</v>
      </c>
      <c r="EV183">
        <v>0</v>
      </c>
      <c r="EW183">
        <v>0</v>
      </c>
      <c r="EX183">
        <v>0</v>
      </c>
      <c r="EY183">
        <v>0</v>
      </c>
      <c r="FQ183">
        <v>0</v>
      </c>
      <c r="FR183">
        <f t="shared" si="199"/>
        <v>0</v>
      </c>
      <c r="FS183">
        <v>0</v>
      </c>
      <c r="FX183">
        <v>0</v>
      </c>
      <c r="FY183">
        <v>0</v>
      </c>
      <c r="GA183" t="s">
        <v>3</v>
      </c>
      <c r="GD183">
        <v>0</v>
      </c>
      <c r="GF183">
        <v>-124800605</v>
      </c>
      <c r="GG183">
        <v>2</v>
      </c>
      <c r="GH183">
        <v>1</v>
      </c>
      <c r="GI183">
        <v>2</v>
      </c>
      <c r="GJ183">
        <v>0</v>
      </c>
      <c r="GK183">
        <f>ROUND(R183*(R12)/100,2)</f>
        <v>0</v>
      </c>
      <c r="GL183">
        <f t="shared" si="200"/>
        <v>0</v>
      </c>
      <c r="GM183">
        <f t="shared" si="201"/>
        <v>184.22</v>
      </c>
      <c r="GN183">
        <f t="shared" si="202"/>
        <v>0</v>
      </c>
      <c r="GO183">
        <f t="shared" si="203"/>
        <v>184.22</v>
      </c>
      <c r="GP183">
        <f t="shared" si="204"/>
        <v>0</v>
      </c>
      <c r="GR183">
        <v>0</v>
      </c>
      <c r="GS183">
        <v>3</v>
      </c>
      <c r="GT183">
        <v>0</v>
      </c>
      <c r="GU183" t="s">
        <v>3</v>
      </c>
      <c r="GV183">
        <f t="shared" si="205"/>
        <v>0</v>
      </c>
      <c r="GW183">
        <v>1</v>
      </c>
      <c r="GX183">
        <f t="shared" si="206"/>
        <v>0</v>
      </c>
      <c r="HA183">
        <v>0</v>
      </c>
      <c r="HB183">
        <v>0</v>
      </c>
      <c r="HC183">
        <f t="shared" si="207"/>
        <v>0</v>
      </c>
      <c r="HE183" t="s">
        <v>3</v>
      </c>
      <c r="HF183" t="s">
        <v>3</v>
      </c>
      <c r="HM183" t="s">
        <v>3</v>
      </c>
      <c r="HN183" t="s">
        <v>3</v>
      </c>
      <c r="HO183" t="s">
        <v>3</v>
      </c>
      <c r="HP183" t="s">
        <v>3</v>
      </c>
      <c r="HQ183" t="s">
        <v>3</v>
      </c>
      <c r="IK183">
        <v>0</v>
      </c>
    </row>
    <row r="184" spans="1:245" x14ac:dyDescent="0.2">
      <c r="A184">
        <v>17</v>
      </c>
      <c r="B184">
        <v>1</v>
      </c>
      <c r="E184" t="s">
        <v>295</v>
      </c>
      <c r="F184" t="s">
        <v>296</v>
      </c>
      <c r="G184" t="s">
        <v>297</v>
      </c>
      <c r="H184" t="s">
        <v>298</v>
      </c>
      <c r="I184">
        <v>5</v>
      </c>
      <c r="J184">
        <v>0</v>
      </c>
      <c r="K184">
        <v>5</v>
      </c>
      <c r="O184">
        <f t="shared" si="168"/>
        <v>2188.16</v>
      </c>
      <c r="P184">
        <f t="shared" si="169"/>
        <v>2188.16</v>
      </c>
      <c r="Q184">
        <f t="shared" si="170"/>
        <v>0</v>
      </c>
      <c r="R184">
        <f t="shared" si="171"/>
        <v>0</v>
      </c>
      <c r="S184">
        <f t="shared" si="172"/>
        <v>0</v>
      </c>
      <c r="T184">
        <f t="shared" si="173"/>
        <v>0</v>
      </c>
      <c r="U184">
        <f t="shared" si="174"/>
        <v>0</v>
      </c>
      <c r="V184">
        <f t="shared" si="175"/>
        <v>0</v>
      </c>
      <c r="W184">
        <f t="shared" si="176"/>
        <v>0</v>
      </c>
      <c r="X184">
        <f t="shared" si="177"/>
        <v>0</v>
      </c>
      <c r="Y184">
        <f t="shared" si="178"/>
        <v>0</v>
      </c>
      <c r="AA184">
        <v>54436342</v>
      </c>
      <c r="AB184">
        <f t="shared" si="179"/>
        <v>102.49</v>
      </c>
      <c r="AC184">
        <f t="shared" si="180"/>
        <v>102.49</v>
      </c>
      <c r="AD184">
        <f t="shared" si="181"/>
        <v>0</v>
      </c>
      <c r="AE184">
        <f t="shared" si="182"/>
        <v>0</v>
      </c>
      <c r="AF184">
        <f t="shared" si="183"/>
        <v>0</v>
      </c>
      <c r="AG184">
        <f t="shared" si="184"/>
        <v>0</v>
      </c>
      <c r="AH184">
        <f t="shared" si="185"/>
        <v>0</v>
      </c>
      <c r="AI184">
        <f t="shared" si="186"/>
        <v>0</v>
      </c>
      <c r="AJ184">
        <f t="shared" si="187"/>
        <v>0</v>
      </c>
      <c r="AK184">
        <v>102.49</v>
      </c>
      <c r="AL184">
        <v>102.49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1</v>
      </c>
      <c r="AW184">
        <v>1</v>
      </c>
      <c r="AZ184">
        <v>1</v>
      </c>
      <c r="BA184">
        <v>1</v>
      </c>
      <c r="BB184">
        <v>1</v>
      </c>
      <c r="BC184">
        <v>4.2699999999999996</v>
      </c>
      <c r="BD184" t="s">
        <v>3</v>
      </c>
      <c r="BE184" t="s">
        <v>3</v>
      </c>
      <c r="BF184" t="s">
        <v>3</v>
      </c>
      <c r="BG184" t="s">
        <v>3</v>
      </c>
      <c r="BH184">
        <v>3</v>
      </c>
      <c r="BI184">
        <v>2</v>
      </c>
      <c r="BJ184" t="s">
        <v>299</v>
      </c>
      <c r="BM184">
        <v>1618</v>
      </c>
      <c r="BN184">
        <v>0</v>
      </c>
      <c r="BO184" t="s">
        <v>296</v>
      </c>
      <c r="BP184">
        <v>1</v>
      </c>
      <c r="BQ184">
        <v>201</v>
      </c>
      <c r="BR184">
        <v>0</v>
      </c>
      <c r="BS184">
        <v>1</v>
      </c>
      <c r="BT184">
        <v>1</v>
      </c>
      <c r="BU184">
        <v>1</v>
      </c>
      <c r="BV184">
        <v>1</v>
      </c>
      <c r="BW184">
        <v>1</v>
      </c>
      <c r="BX184">
        <v>1</v>
      </c>
      <c r="BY184" t="s">
        <v>3</v>
      </c>
      <c r="BZ184">
        <v>0</v>
      </c>
      <c r="CA184">
        <v>0</v>
      </c>
      <c r="CB184" t="s">
        <v>3</v>
      </c>
      <c r="CE184">
        <v>30</v>
      </c>
      <c r="CF184">
        <v>0</v>
      </c>
      <c r="CG184">
        <v>0</v>
      </c>
      <c r="CM184">
        <v>0</v>
      </c>
      <c r="CN184" t="s">
        <v>3</v>
      </c>
      <c r="CO184">
        <v>0</v>
      </c>
      <c r="CP184">
        <f t="shared" si="188"/>
        <v>2188.16</v>
      </c>
      <c r="CQ184">
        <f t="shared" si="189"/>
        <v>437.63</v>
      </c>
      <c r="CR184">
        <f t="shared" si="190"/>
        <v>0</v>
      </c>
      <c r="CS184">
        <f t="shared" si="191"/>
        <v>0</v>
      </c>
      <c r="CT184">
        <f t="shared" si="192"/>
        <v>0</v>
      </c>
      <c r="CU184">
        <f t="shared" si="193"/>
        <v>0</v>
      </c>
      <c r="CV184">
        <f t="shared" si="194"/>
        <v>0</v>
      </c>
      <c r="CW184">
        <f t="shared" si="195"/>
        <v>0</v>
      </c>
      <c r="CX184">
        <f t="shared" si="196"/>
        <v>0</v>
      </c>
      <c r="CY184">
        <f t="shared" si="197"/>
        <v>0</v>
      </c>
      <c r="CZ184">
        <f t="shared" si="198"/>
        <v>0</v>
      </c>
      <c r="DC184" t="s">
        <v>3</v>
      </c>
      <c r="DD184" t="s">
        <v>3</v>
      </c>
      <c r="DE184" t="s">
        <v>3</v>
      </c>
      <c r="DF184" t="s">
        <v>3</v>
      </c>
      <c r="DG184" t="s">
        <v>3</v>
      </c>
      <c r="DH184" t="s">
        <v>3</v>
      </c>
      <c r="DI184" t="s">
        <v>3</v>
      </c>
      <c r="DJ184" t="s">
        <v>3</v>
      </c>
      <c r="DK184" t="s">
        <v>3</v>
      </c>
      <c r="DL184" t="s">
        <v>3</v>
      </c>
      <c r="DM184" t="s">
        <v>3</v>
      </c>
      <c r="DN184">
        <v>0</v>
      </c>
      <c r="DO184">
        <v>0</v>
      </c>
      <c r="DP184">
        <v>1</v>
      </c>
      <c r="DQ184">
        <v>1</v>
      </c>
      <c r="DU184">
        <v>1010</v>
      </c>
      <c r="DV184" t="s">
        <v>298</v>
      </c>
      <c r="DW184" t="s">
        <v>298</v>
      </c>
      <c r="DX184">
        <v>1</v>
      </c>
      <c r="DZ184" t="s">
        <v>3</v>
      </c>
      <c r="EA184" t="s">
        <v>3</v>
      </c>
      <c r="EB184" t="s">
        <v>3</v>
      </c>
      <c r="EC184" t="s">
        <v>3</v>
      </c>
      <c r="EE184">
        <v>54009362</v>
      </c>
      <c r="EF184">
        <v>201</v>
      </c>
      <c r="EG184" t="s">
        <v>255</v>
      </c>
      <c r="EH184">
        <v>0</v>
      </c>
      <c r="EI184" t="s">
        <v>3</v>
      </c>
      <c r="EJ184">
        <v>2</v>
      </c>
      <c r="EK184">
        <v>1618</v>
      </c>
      <c r="EL184" t="s">
        <v>256</v>
      </c>
      <c r="EM184" t="s">
        <v>257</v>
      </c>
      <c r="EO184" t="s">
        <v>3</v>
      </c>
      <c r="EQ184">
        <v>0</v>
      </c>
      <c r="ER184">
        <v>102.49</v>
      </c>
      <c r="ES184">
        <v>102.49</v>
      </c>
      <c r="ET184">
        <v>0</v>
      </c>
      <c r="EU184">
        <v>0</v>
      </c>
      <c r="EV184">
        <v>0</v>
      </c>
      <c r="EW184">
        <v>0</v>
      </c>
      <c r="EX184">
        <v>0</v>
      </c>
      <c r="EY184">
        <v>0</v>
      </c>
      <c r="FQ184">
        <v>0</v>
      </c>
      <c r="FR184">
        <f t="shared" si="199"/>
        <v>0</v>
      </c>
      <c r="FS184">
        <v>0</v>
      </c>
      <c r="FX184">
        <v>0</v>
      </c>
      <c r="FY184">
        <v>0</v>
      </c>
      <c r="GA184" t="s">
        <v>3</v>
      </c>
      <c r="GD184">
        <v>0</v>
      </c>
      <c r="GF184">
        <v>-87248182</v>
      </c>
      <c r="GG184">
        <v>2</v>
      </c>
      <c r="GH184">
        <v>1</v>
      </c>
      <c r="GI184">
        <v>2</v>
      </c>
      <c r="GJ184">
        <v>0</v>
      </c>
      <c r="GK184">
        <f>ROUND(R184*(R12)/100,2)</f>
        <v>0</v>
      </c>
      <c r="GL184">
        <f t="shared" si="200"/>
        <v>0</v>
      </c>
      <c r="GM184">
        <f t="shared" si="201"/>
        <v>2188.16</v>
      </c>
      <c r="GN184">
        <f t="shared" si="202"/>
        <v>0</v>
      </c>
      <c r="GO184">
        <f t="shared" si="203"/>
        <v>2188.16</v>
      </c>
      <c r="GP184">
        <f t="shared" si="204"/>
        <v>0</v>
      </c>
      <c r="GR184">
        <v>0</v>
      </c>
      <c r="GS184">
        <v>0</v>
      </c>
      <c r="GT184">
        <v>0</v>
      </c>
      <c r="GU184" t="s">
        <v>3</v>
      </c>
      <c r="GV184">
        <f t="shared" si="205"/>
        <v>0</v>
      </c>
      <c r="GW184">
        <v>1</v>
      </c>
      <c r="GX184">
        <f t="shared" si="206"/>
        <v>0</v>
      </c>
      <c r="HA184">
        <v>0</v>
      </c>
      <c r="HB184">
        <v>0</v>
      </c>
      <c r="HC184">
        <f t="shared" si="207"/>
        <v>0</v>
      </c>
      <c r="HE184" t="s">
        <v>3</v>
      </c>
      <c r="HF184" t="s">
        <v>3</v>
      </c>
      <c r="HM184" t="s">
        <v>3</v>
      </c>
      <c r="HN184" t="s">
        <v>3</v>
      </c>
      <c r="HO184" t="s">
        <v>3</v>
      </c>
      <c r="HP184" t="s">
        <v>3</v>
      </c>
      <c r="HQ184" t="s">
        <v>3</v>
      </c>
      <c r="IK184">
        <v>0</v>
      </c>
    </row>
    <row r="185" spans="1:245" x14ac:dyDescent="0.2">
      <c r="A185">
        <v>17</v>
      </c>
      <c r="B185">
        <v>1</v>
      </c>
      <c r="E185" t="s">
        <v>300</v>
      </c>
      <c r="F185" t="s">
        <v>301</v>
      </c>
      <c r="G185" t="s">
        <v>302</v>
      </c>
      <c r="H185" t="s">
        <v>303</v>
      </c>
      <c r="I185">
        <f>ROUND(5/10,9)</f>
        <v>0.5</v>
      </c>
      <c r="J185">
        <v>0</v>
      </c>
      <c r="K185">
        <f>ROUND(5/10,9)</f>
        <v>0.5</v>
      </c>
      <c r="O185">
        <f t="shared" si="168"/>
        <v>133.84</v>
      </c>
      <c r="P185">
        <f t="shared" si="169"/>
        <v>133.84</v>
      </c>
      <c r="Q185">
        <f t="shared" si="170"/>
        <v>0</v>
      </c>
      <c r="R185">
        <f t="shared" si="171"/>
        <v>0</v>
      </c>
      <c r="S185">
        <f t="shared" si="172"/>
        <v>0</v>
      </c>
      <c r="T185">
        <f t="shared" si="173"/>
        <v>0</v>
      </c>
      <c r="U185">
        <f t="shared" si="174"/>
        <v>0</v>
      </c>
      <c r="V185">
        <f t="shared" si="175"/>
        <v>0</v>
      </c>
      <c r="W185">
        <f t="shared" si="176"/>
        <v>0</v>
      </c>
      <c r="X185">
        <f t="shared" si="177"/>
        <v>0</v>
      </c>
      <c r="Y185">
        <f t="shared" si="178"/>
        <v>0</v>
      </c>
      <c r="AA185">
        <v>54436342</v>
      </c>
      <c r="AB185">
        <f t="shared" si="179"/>
        <v>87.47</v>
      </c>
      <c r="AC185">
        <f t="shared" si="180"/>
        <v>87.47</v>
      </c>
      <c r="AD185">
        <f t="shared" si="181"/>
        <v>0</v>
      </c>
      <c r="AE185">
        <f t="shared" si="182"/>
        <v>0</v>
      </c>
      <c r="AF185">
        <f t="shared" si="183"/>
        <v>0</v>
      </c>
      <c r="AG185">
        <f t="shared" si="184"/>
        <v>0</v>
      </c>
      <c r="AH185">
        <f t="shared" si="185"/>
        <v>0</v>
      </c>
      <c r="AI185">
        <f t="shared" si="186"/>
        <v>0</v>
      </c>
      <c r="AJ185">
        <f t="shared" si="187"/>
        <v>0</v>
      </c>
      <c r="AK185">
        <v>87.47</v>
      </c>
      <c r="AL185">
        <v>87.47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1</v>
      </c>
      <c r="AW185">
        <v>1</v>
      </c>
      <c r="AZ185">
        <v>1</v>
      </c>
      <c r="BA185">
        <v>1</v>
      </c>
      <c r="BB185">
        <v>1</v>
      </c>
      <c r="BC185">
        <v>3.06</v>
      </c>
      <c r="BD185" t="s">
        <v>3</v>
      </c>
      <c r="BE185" t="s">
        <v>3</v>
      </c>
      <c r="BF185" t="s">
        <v>3</v>
      </c>
      <c r="BG185" t="s">
        <v>3</v>
      </c>
      <c r="BH185">
        <v>3</v>
      </c>
      <c r="BI185">
        <v>2</v>
      </c>
      <c r="BJ185" t="s">
        <v>304</v>
      </c>
      <c r="BM185">
        <v>1618</v>
      </c>
      <c r="BN185">
        <v>0</v>
      </c>
      <c r="BO185" t="s">
        <v>301</v>
      </c>
      <c r="BP185">
        <v>1</v>
      </c>
      <c r="BQ185">
        <v>201</v>
      </c>
      <c r="BR185">
        <v>0</v>
      </c>
      <c r="BS185">
        <v>1</v>
      </c>
      <c r="BT185">
        <v>1</v>
      </c>
      <c r="BU185">
        <v>1</v>
      </c>
      <c r="BV185">
        <v>1</v>
      </c>
      <c r="BW185">
        <v>1</v>
      </c>
      <c r="BX185">
        <v>1</v>
      </c>
      <c r="BY185" t="s">
        <v>3</v>
      </c>
      <c r="BZ185">
        <v>0</v>
      </c>
      <c r="CA185">
        <v>0</v>
      </c>
      <c r="CB185" t="s">
        <v>3</v>
      </c>
      <c r="CE185">
        <v>30</v>
      </c>
      <c r="CF185">
        <v>0</v>
      </c>
      <c r="CG185">
        <v>0</v>
      </c>
      <c r="CM185">
        <v>0</v>
      </c>
      <c r="CN185" t="s">
        <v>3</v>
      </c>
      <c r="CO185">
        <v>0</v>
      </c>
      <c r="CP185">
        <f t="shared" si="188"/>
        <v>133.84</v>
      </c>
      <c r="CQ185">
        <f t="shared" si="189"/>
        <v>267.66000000000003</v>
      </c>
      <c r="CR185">
        <f t="shared" si="190"/>
        <v>0</v>
      </c>
      <c r="CS185">
        <f t="shared" si="191"/>
        <v>0</v>
      </c>
      <c r="CT185">
        <f t="shared" si="192"/>
        <v>0</v>
      </c>
      <c r="CU185">
        <f t="shared" si="193"/>
        <v>0</v>
      </c>
      <c r="CV185">
        <f t="shared" si="194"/>
        <v>0</v>
      </c>
      <c r="CW185">
        <f t="shared" si="195"/>
        <v>0</v>
      </c>
      <c r="CX185">
        <f t="shared" si="196"/>
        <v>0</v>
      </c>
      <c r="CY185">
        <f t="shared" si="197"/>
        <v>0</v>
      </c>
      <c r="CZ185">
        <f t="shared" si="198"/>
        <v>0</v>
      </c>
      <c r="DC185" t="s">
        <v>3</v>
      </c>
      <c r="DD185" t="s">
        <v>3</v>
      </c>
      <c r="DE185" t="s">
        <v>3</v>
      </c>
      <c r="DF185" t="s">
        <v>3</v>
      </c>
      <c r="DG185" t="s">
        <v>3</v>
      </c>
      <c r="DH185" t="s">
        <v>3</v>
      </c>
      <c r="DI185" t="s">
        <v>3</v>
      </c>
      <c r="DJ185" t="s">
        <v>3</v>
      </c>
      <c r="DK185" t="s">
        <v>3</v>
      </c>
      <c r="DL185" t="s">
        <v>3</v>
      </c>
      <c r="DM185" t="s">
        <v>3</v>
      </c>
      <c r="DN185">
        <v>0</v>
      </c>
      <c r="DO185">
        <v>0</v>
      </c>
      <c r="DP185">
        <v>1</v>
      </c>
      <c r="DQ185">
        <v>1</v>
      </c>
      <c r="DU185">
        <v>1010</v>
      </c>
      <c r="DV185" t="s">
        <v>303</v>
      </c>
      <c r="DW185" t="s">
        <v>303</v>
      </c>
      <c r="DX185">
        <v>10</v>
      </c>
      <c r="DZ185" t="s">
        <v>3</v>
      </c>
      <c r="EA185" t="s">
        <v>3</v>
      </c>
      <c r="EB185" t="s">
        <v>3</v>
      </c>
      <c r="EC185" t="s">
        <v>3</v>
      </c>
      <c r="EE185">
        <v>54009362</v>
      </c>
      <c r="EF185">
        <v>201</v>
      </c>
      <c r="EG185" t="s">
        <v>255</v>
      </c>
      <c r="EH185">
        <v>0</v>
      </c>
      <c r="EI185" t="s">
        <v>3</v>
      </c>
      <c r="EJ185">
        <v>2</v>
      </c>
      <c r="EK185">
        <v>1618</v>
      </c>
      <c r="EL185" t="s">
        <v>256</v>
      </c>
      <c r="EM185" t="s">
        <v>257</v>
      </c>
      <c r="EO185" t="s">
        <v>3</v>
      </c>
      <c r="EQ185">
        <v>0</v>
      </c>
      <c r="ER185">
        <v>87.47</v>
      </c>
      <c r="ES185">
        <v>87.47</v>
      </c>
      <c r="ET185">
        <v>0</v>
      </c>
      <c r="EU185">
        <v>0</v>
      </c>
      <c r="EV185">
        <v>0</v>
      </c>
      <c r="EW185">
        <v>0</v>
      </c>
      <c r="EX185">
        <v>0</v>
      </c>
      <c r="EY185">
        <v>0</v>
      </c>
      <c r="FQ185">
        <v>0</v>
      </c>
      <c r="FR185">
        <f t="shared" si="199"/>
        <v>0</v>
      </c>
      <c r="FS185">
        <v>0</v>
      </c>
      <c r="FX185">
        <v>0</v>
      </c>
      <c r="FY185">
        <v>0</v>
      </c>
      <c r="GA185" t="s">
        <v>3</v>
      </c>
      <c r="GD185">
        <v>0</v>
      </c>
      <c r="GF185">
        <v>1656070208</v>
      </c>
      <c r="GG185">
        <v>2</v>
      </c>
      <c r="GH185">
        <v>1</v>
      </c>
      <c r="GI185">
        <v>2</v>
      </c>
      <c r="GJ185">
        <v>0</v>
      </c>
      <c r="GK185">
        <f>ROUND(R185*(R12)/100,2)</f>
        <v>0</v>
      </c>
      <c r="GL185">
        <f t="shared" si="200"/>
        <v>0</v>
      </c>
      <c r="GM185">
        <f t="shared" si="201"/>
        <v>133.84</v>
      </c>
      <c r="GN185">
        <f t="shared" si="202"/>
        <v>0</v>
      </c>
      <c r="GO185">
        <f t="shared" si="203"/>
        <v>133.84</v>
      </c>
      <c r="GP185">
        <f t="shared" si="204"/>
        <v>0</v>
      </c>
      <c r="GR185">
        <v>0</v>
      </c>
      <c r="GS185">
        <v>0</v>
      </c>
      <c r="GT185">
        <v>0</v>
      </c>
      <c r="GU185" t="s">
        <v>3</v>
      </c>
      <c r="GV185">
        <f t="shared" si="205"/>
        <v>0</v>
      </c>
      <c r="GW185">
        <v>1</v>
      </c>
      <c r="GX185">
        <f t="shared" si="206"/>
        <v>0</v>
      </c>
      <c r="HA185">
        <v>0</v>
      </c>
      <c r="HB185">
        <v>0</v>
      </c>
      <c r="HC185">
        <f t="shared" si="207"/>
        <v>0</v>
      </c>
      <c r="HE185" t="s">
        <v>3</v>
      </c>
      <c r="HF185" t="s">
        <v>3</v>
      </c>
      <c r="HM185" t="s">
        <v>3</v>
      </c>
      <c r="HN185" t="s">
        <v>3</v>
      </c>
      <c r="HO185" t="s">
        <v>3</v>
      </c>
      <c r="HP185" t="s">
        <v>3</v>
      </c>
      <c r="HQ185" t="s">
        <v>3</v>
      </c>
      <c r="IK185">
        <v>0</v>
      </c>
    </row>
    <row r="186" spans="1:245" x14ac:dyDescent="0.2">
      <c r="A186">
        <v>17</v>
      </c>
      <c r="B186">
        <v>1</v>
      </c>
      <c r="E186" t="s">
        <v>305</v>
      </c>
      <c r="F186" t="s">
        <v>306</v>
      </c>
      <c r="G186" t="s">
        <v>307</v>
      </c>
      <c r="H186" t="s">
        <v>298</v>
      </c>
      <c r="I186">
        <v>2</v>
      </c>
      <c r="J186">
        <v>0</v>
      </c>
      <c r="K186">
        <v>2</v>
      </c>
      <c r="O186">
        <f t="shared" si="168"/>
        <v>827.15</v>
      </c>
      <c r="P186">
        <f t="shared" si="169"/>
        <v>827.15</v>
      </c>
      <c r="Q186">
        <f t="shared" si="170"/>
        <v>0</v>
      </c>
      <c r="R186">
        <f t="shared" si="171"/>
        <v>0</v>
      </c>
      <c r="S186">
        <f t="shared" si="172"/>
        <v>0</v>
      </c>
      <c r="T186">
        <f t="shared" si="173"/>
        <v>0</v>
      </c>
      <c r="U186">
        <f t="shared" si="174"/>
        <v>0</v>
      </c>
      <c r="V186">
        <f t="shared" si="175"/>
        <v>0</v>
      </c>
      <c r="W186">
        <f t="shared" si="176"/>
        <v>0</v>
      </c>
      <c r="X186">
        <f t="shared" si="177"/>
        <v>0</v>
      </c>
      <c r="Y186">
        <f t="shared" si="178"/>
        <v>0</v>
      </c>
      <c r="AA186">
        <v>54436342</v>
      </c>
      <c r="AB186">
        <f t="shared" si="179"/>
        <v>30.21</v>
      </c>
      <c r="AC186">
        <f t="shared" si="180"/>
        <v>30.21</v>
      </c>
      <c r="AD186">
        <f t="shared" si="181"/>
        <v>0</v>
      </c>
      <c r="AE186">
        <f t="shared" si="182"/>
        <v>0</v>
      </c>
      <c r="AF186">
        <f t="shared" si="183"/>
        <v>0</v>
      </c>
      <c r="AG186">
        <f t="shared" si="184"/>
        <v>0</v>
      </c>
      <c r="AH186">
        <f t="shared" si="185"/>
        <v>0</v>
      </c>
      <c r="AI186">
        <f t="shared" si="186"/>
        <v>0</v>
      </c>
      <c r="AJ186">
        <f t="shared" si="187"/>
        <v>0</v>
      </c>
      <c r="AK186">
        <v>30.21</v>
      </c>
      <c r="AL186">
        <v>30.21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1</v>
      </c>
      <c r="AW186">
        <v>1</v>
      </c>
      <c r="AZ186">
        <v>1</v>
      </c>
      <c r="BA186">
        <v>1</v>
      </c>
      <c r="BB186">
        <v>1</v>
      </c>
      <c r="BC186">
        <v>13.69</v>
      </c>
      <c r="BD186" t="s">
        <v>3</v>
      </c>
      <c r="BE186" t="s">
        <v>3</v>
      </c>
      <c r="BF186" t="s">
        <v>3</v>
      </c>
      <c r="BG186" t="s">
        <v>3</v>
      </c>
      <c r="BH186">
        <v>3</v>
      </c>
      <c r="BI186">
        <v>2</v>
      </c>
      <c r="BJ186" t="s">
        <v>308</v>
      </c>
      <c r="BM186">
        <v>1618</v>
      </c>
      <c r="BN186">
        <v>0</v>
      </c>
      <c r="BO186" t="s">
        <v>306</v>
      </c>
      <c r="BP186">
        <v>1</v>
      </c>
      <c r="BQ186">
        <v>201</v>
      </c>
      <c r="BR186">
        <v>0</v>
      </c>
      <c r="BS186">
        <v>1</v>
      </c>
      <c r="BT186">
        <v>1</v>
      </c>
      <c r="BU186">
        <v>1</v>
      </c>
      <c r="BV186">
        <v>1</v>
      </c>
      <c r="BW186">
        <v>1</v>
      </c>
      <c r="BX186">
        <v>1</v>
      </c>
      <c r="BY186" t="s">
        <v>3</v>
      </c>
      <c r="BZ186">
        <v>0</v>
      </c>
      <c r="CA186">
        <v>0</v>
      </c>
      <c r="CB186" t="s">
        <v>3</v>
      </c>
      <c r="CE186">
        <v>30</v>
      </c>
      <c r="CF186">
        <v>0</v>
      </c>
      <c r="CG186">
        <v>0</v>
      </c>
      <c r="CM186">
        <v>0</v>
      </c>
      <c r="CN186" t="s">
        <v>3</v>
      </c>
      <c r="CO186">
        <v>0</v>
      </c>
      <c r="CP186">
        <f t="shared" si="188"/>
        <v>827.15</v>
      </c>
      <c r="CQ186">
        <f t="shared" si="189"/>
        <v>413.57</v>
      </c>
      <c r="CR186">
        <f t="shared" si="190"/>
        <v>0</v>
      </c>
      <c r="CS186">
        <f t="shared" si="191"/>
        <v>0</v>
      </c>
      <c r="CT186">
        <f t="shared" si="192"/>
        <v>0</v>
      </c>
      <c r="CU186">
        <f t="shared" si="193"/>
        <v>0</v>
      </c>
      <c r="CV186">
        <f t="shared" si="194"/>
        <v>0</v>
      </c>
      <c r="CW186">
        <f t="shared" si="195"/>
        <v>0</v>
      </c>
      <c r="CX186">
        <f t="shared" si="196"/>
        <v>0</v>
      </c>
      <c r="CY186">
        <f t="shared" si="197"/>
        <v>0</v>
      </c>
      <c r="CZ186">
        <f t="shared" si="198"/>
        <v>0</v>
      </c>
      <c r="DC186" t="s">
        <v>3</v>
      </c>
      <c r="DD186" t="s">
        <v>3</v>
      </c>
      <c r="DE186" t="s">
        <v>3</v>
      </c>
      <c r="DF186" t="s">
        <v>3</v>
      </c>
      <c r="DG186" t="s">
        <v>3</v>
      </c>
      <c r="DH186" t="s">
        <v>3</v>
      </c>
      <c r="DI186" t="s">
        <v>3</v>
      </c>
      <c r="DJ186" t="s">
        <v>3</v>
      </c>
      <c r="DK186" t="s">
        <v>3</v>
      </c>
      <c r="DL186" t="s">
        <v>3</v>
      </c>
      <c r="DM186" t="s">
        <v>3</v>
      </c>
      <c r="DN186">
        <v>0</v>
      </c>
      <c r="DO186">
        <v>0</v>
      </c>
      <c r="DP186">
        <v>1</v>
      </c>
      <c r="DQ186">
        <v>1</v>
      </c>
      <c r="DU186">
        <v>1010</v>
      </c>
      <c r="DV186" t="s">
        <v>298</v>
      </c>
      <c r="DW186" t="s">
        <v>298</v>
      </c>
      <c r="DX186">
        <v>1</v>
      </c>
      <c r="DZ186" t="s">
        <v>3</v>
      </c>
      <c r="EA186" t="s">
        <v>3</v>
      </c>
      <c r="EB186" t="s">
        <v>3</v>
      </c>
      <c r="EC186" t="s">
        <v>3</v>
      </c>
      <c r="EE186">
        <v>54009362</v>
      </c>
      <c r="EF186">
        <v>201</v>
      </c>
      <c r="EG186" t="s">
        <v>255</v>
      </c>
      <c r="EH186">
        <v>0</v>
      </c>
      <c r="EI186" t="s">
        <v>3</v>
      </c>
      <c r="EJ186">
        <v>2</v>
      </c>
      <c r="EK186">
        <v>1618</v>
      </c>
      <c r="EL186" t="s">
        <v>256</v>
      </c>
      <c r="EM186" t="s">
        <v>257</v>
      </c>
      <c r="EO186" t="s">
        <v>3</v>
      </c>
      <c r="EQ186">
        <v>0</v>
      </c>
      <c r="ER186">
        <v>30.21</v>
      </c>
      <c r="ES186">
        <v>30.21</v>
      </c>
      <c r="ET186">
        <v>0</v>
      </c>
      <c r="EU186">
        <v>0</v>
      </c>
      <c r="EV186">
        <v>0</v>
      </c>
      <c r="EW186">
        <v>0</v>
      </c>
      <c r="EX186">
        <v>0</v>
      </c>
      <c r="EY186">
        <v>0</v>
      </c>
      <c r="FQ186">
        <v>0</v>
      </c>
      <c r="FR186">
        <f t="shared" si="199"/>
        <v>0</v>
      </c>
      <c r="FS186">
        <v>0</v>
      </c>
      <c r="FX186">
        <v>0</v>
      </c>
      <c r="FY186">
        <v>0</v>
      </c>
      <c r="GA186" t="s">
        <v>3</v>
      </c>
      <c r="GD186">
        <v>0</v>
      </c>
      <c r="GF186">
        <v>924224927</v>
      </c>
      <c r="GG186">
        <v>2</v>
      </c>
      <c r="GH186">
        <v>1</v>
      </c>
      <c r="GI186">
        <v>2</v>
      </c>
      <c r="GJ186">
        <v>0</v>
      </c>
      <c r="GK186">
        <f>ROUND(R186*(R12)/100,2)</f>
        <v>0</v>
      </c>
      <c r="GL186">
        <f t="shared" si="200"/>
        <v>0</v>
      </c>
      <c r="GM186">
        <f t="shared" si="201"/>
        <v>827.15</v>
      </c>
      <c r="GN186">
        <f t="shared" si="202"/>
        <v>0</v>
      </c>
      <c r="GO186">
        <f t="shared" si="203"/>
        <v>827.15</v>
      </c>
      <c r="GP186">
        <f t="shared" si="204"/>
        <v>0</v>
      </c>
      <c r="GR186">
        <v>0</v>
      </c>
      <c r="GS186">
        <v>3</v>
      </c>
      <c r="GT186">
        <v>0</v>
      </c>
      <c r="GU186" t="s">
        <v>3</v>
      </c>
      <c r="GV186">
        <f t="shared" si="205"/>
        <v>0</v>
      </c>
      <c r="GW186">
        <v>1</v>
      </c>
      <c r="GX186">
        <f t="shared" si="206"/>
        <v>0</v>
      </c>
      <c r="HA186">
        <v>0</v>
      </c>
      <c r="HB186">
        <v>0</v>
      </c>
      <c r="HC186">
        <f t="shared" si="207"/>
        <v>0</v>
      </c>
      <c r="HE186" t="s">
        <v>3</v>
      </c>
      <c r="HF186" t="s">
        <v>3</v>
      </c>
      <c r="HM186" t="s">
        <v>3</v>
      </c>
      <c r="HN186" t="s">
        <v>3</v>
      </c>
      <c r="HO186" t="s">
        <v>3</v>
      </c>
      <c r="HP186" t="s">
        <v>3</v>
      </c>
      <c r="HQ186" t="s">
        <v>3</v>
      </c>
      <c r="IK186">
        <v>0</v>
      </c>
    </row>
    <row r="187" spans="1:245" x14ac:dyDescent="0.2">
      <c r="A187">
        <v>17</v>
      </c>
      <c r="B187">
        <v>1</v>
      </c>
      <c r="E187" t="s">
        <v>309</v>
      </c>
      <c r="F187" t="s">
        <v>310</v>
      </c>
      <c r="G187" t="s">
        <v>311</v>
      </c>
      <c r="H187" t="s">
        <v>298</v>
      </c>
      <c r="I187">
        <v>1</v>
      </c>
      <c r="J187">
        <v>0</v>
      </c>
      <c r="K187">
        <v>1</v>
      </c>
      <c r="O187">
        <f t="shared" si="168"/>
        <v>597.17999999999995</v>
      </c>
      <c r="P187">
        <f t="shared" si="169"/>
        <v>597.17999999999995</v>
      </c>
      <c r="Q187">
        <f t="shared" si="170"/>
        <v>0</v>
      </c>
      <c r="R187">
        <f t="shared" si="171"/>
        <v>0</v>
      </c>
      <c r="S187">
        <f t="shared" si="172"/>
        <v>0</v>
      </c>
      <c r="T187">
        <f t="shared" si="173"/>
        <v>0</v>
      </c>
      <c r="U187">
        <f t="shared" si="174"/>
        <v>0</v>
      </c>
      <c r="V187">
        <f t="shared" si="175"/>
        <v>0</v>
      </c>
      <c r="W187">
        <f t="shared" si="176"/>
        <v>0</v>
      </c>
      <c r="X187">
        <f t="shared" si="177"/>
        <v>0</v>
      </c>
      <c r="Y187">
        <f t="shared" si="178"/>
        <v>0</v>
      </c>
      <c r="AA187">
        <v>54436342</v>
      </c>
      <c r="AB187">
        <f t="shared" si="179"/>
        <v>106.26</v>
      </c>
      <c r="AC187">
        <f t="shared" si="180"/>
        <v>106.26</v>
      </c>
      <c r="AD187">
        <f t="shared" si="181"/>
        <v>0</v>
      </c>
      <c r="AE187">
        <f t="shared" si="182"/>
        <v>0</v>
      </c>
      <c r="AF187">
        <f t="shared" si="183"/>
        <v>0</v>
      </c>
      <c r="AG187">
        <f t="shared" si="184"/>
        <v>0</v>
      </c>
      <c r="AH187">
        <f t="shared" si="185"/>
        <v>0</v>
      </c>
      <c r="AI187">
        <f t="shared" si="186"/>
        <v>0</v>
      </c>
      <c r="AJ187">
        <f t="shared" si="187"/>
        <v>0</v>
      </c>
      <c r="AK187">
        <v>106.26</v>
      </c>
      <c r="AL187">
        <v>106.26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1</v>
      </c>
      <c r="AW187">
        <v>1</v>
      </c>
      <c r="AZ187">
        <v>1</v>
      </c>
      <c r="BA187">
        <v>1</v>
      </c>
      <c r="BB187">
        <v>1</v>
      </c>
      <c r="BC187">
        <v>5.62</v>
      </c>
      <c r="BD187" t="s">
        <v>3</v>
      </c>
      <c r="BE187" t="s">
        <v>3</v>
      </c>
      <c r="BF187" t="s">
        <v>3</v>
      </c>
      <c r="BG187" t="s">
        <v>3</v>
      </c>
      <c r="BH187">
        <v>3</v>
      </c>
      <c r="BI187">
        <v>2</v>
      </c>
      <c r="BJ187" t="s">
        <v>312</v>
      </c>
      <c r="BM187">
        <v>1618</v>
      </c>
      <c r="BN187">
        <v>0</v>
      </c>
      <c r="BO187" t="s">
        <v>310</v>
      </c>
      <c r="BP187">
        <v>1</v>
      </c>
      <c r="BQ187">
        <v>201</v>
      </c>
      <c r="BR187">
        <v>0</v>
      </c>
      <c r="BS187">
        <v>1</v>
      </c>
      <c r="BT187">
        <v>1</v>
      </c>
      <c r="BU187">
        <v>1</v>
      </c>
      <c r="BV187">
        <v>1</v>
      </c>
      <c r="BW187">
        <v>1</v>
      </c>
      <c r="BX187">
        <v>1</v>
      </c>
      <c r="BY187" t="s">
        <v>3</v>
      </c>
      <c r="BZ187">
        <v>0</v>
      </c>
      <c r="CA187">
        <v>0</v>
      </c>
      <c r="CB187" t="s">
        <v>3</v>
      </c>
      <c r="CE187">
        <v>30</v>
      </c>
      <c r="CF187">
        <v>0</v>
      </c>
      <c r="CG187">
        <v>0</v>
      </c>
      <c r="CM187">
        <v>0</v>
      </c>
      <c r="CN187" t="s">
        <v>3</v>
      </c>
      <c r="CO187">
        <v>0</v>
      </c>
      <c r="CP187">
        <f t="shared" si="188"/>
        <v>597.17999999999995</v>
      </c>
      <c r="CQ187">
        <f t="shared" si="189"/>
        <v>597.17999999999995</v>
      </c>
      <c r="CR187">
        <f t="shared" si="190"/>
        <v>0</v>
      </c>
      <c r="CS187">
        <f t="shared" si="191"/>
        <v>0</v>
      </c>
      <c r="CT187">
        <f t="shared" si="192"/>
        <v>0</v>
      </c>
      <c r="CU187">
        <f t="shared" si="193"/>
        <v>0</v>
      </c>
      <c r="CV187">
        <f t="shared" si="194"/>
        <v>0</v>
      </c>
      <c r="CW187">
        <f t="shared" si="195"/>
        <v>0</v>
      </c>
      <c r="CX187">
        <f t="shared" si="196"/>
        <v>0</v>
      </c>
      <c r="CY187">
        <f t="shared" si="197"/>
        <v>0</v>
      </c>
      <c r="CZ187">
        <f t="shared" si="198"/>
        <v>0</v>
      </c>
      <c r="DC187" t="s">
        <v>3</v>
      </c>
      <c r="DD187" t="s">
        <v>3</v>
      </c>
      <c r="DE187" t="s">
        <v>3</v>
      </c>
      <c r="DF187" t="s">
        <v>3</v>
      </c>
      <c r="DG187" t="s">
        <v>3</v>
      </c>
      <c r="DH187" t="s">
        <v>3</v>
      </c>
      <c r="DI187" t="s">
        <v>3</v>
      </c>
      <c r="DJ187" t="s">
        <v>3</v>
      </c>
      <c r="DK187" t="s">
        <v>3</v>
      </c>
      <c r="DL187" t="s">
        <v>3</v>
      </c>
      <c r="DM187" t="s">
        <v>3</v>
      </c>
      <c r="DN187">
        <v>0</v>
      </c>
      <c r="DO187">
        <v>0</v>
      </c>
      <c r="DP187">
        <v>1</v>
      </c>
      <c r="DQ187">
        <v>1</v>
      </c>
      <c r="DU187">
        <v>1010</v>
      </c>
      <c r="DV187" t="s">
        <v>298</v>
      </c>
      <c r="DW187" t="s">
        <v>298</v>
      </c>
      <c r="DX187">
        <v>1</v>
      </c>
      <c r="DZ187" t="s">
        <v>3</v>
      </c>
      <c r="EA187" t="s">
        <v>3</v>
      </c>
      <c r="EB187" t="s">
        <v>3</v>
      </c>
      <c r="EC187" t="s">
        <v>3</v>
      </c>
      <c r="EE187">
        <v>54009362</v>
      </c>
      <c r="EF187">
        <v>201</v>
      </c>
      <c r="EG187" t="s">
        <v>255</v>
      </c>
      <c r="EH187">
        <v>0</v>
      </c>
      <c r="EI187" t="s">
        <v>3</v>
      </c>
      <c r="EJ187">
        <v>2</v>
      </c>
      <c r="EK187">
        <v>1618</v>
      </c>
      <c r="EL187" t="s">
        <v>256</v>
      </c>
      <c r="EM187" t="s">
        <v>257</v>
      </c>
      <c r="EO187" t="s">
        <v>3</v>
      </c>
      <c r="EQ187">
        <v>0</v>
      </c>
      <c r="ER187">
        <v>106.26</v>
      </c>
      <c r="ES187">
        <v>106.26</v>
      </c>
      <c r="ET187">
        <v>0</v>
      </c>
      <c r="EU187">
        <v>0</v>
      </c>
      <c r="EV187">
        <v>0</v>
      </c>
      <c r="EW187">
        <v>0</v>
      </c>
      <c r="EX187">
        <v>0</v>
      </c>
      <c r="EY187">
        <v>0</v>
      </c>
      <c r="FQ187">
        <v>0</v>
      </c>
      <c r="FR187">
        <f t="shared" si="199"/>
        <v>0</v>
      </c>
      <c r="FS187">
        <v>0</v>
      </c>
      <c r="FX187">
        <v>0</v>
      </c>
      <c r="FY187">
        <v>0</v>
      </c>
      <c r="GA187" t="s">
        <v>3</v>
      </c>
      <c r="GD187">
        <v>0</v>
      </c>
      <c r="GF187">
        <v>1502656117</v>
      </c>
      <c r="GG187">
        <v>2</v>
      </c>
      <c r="GH187">
        <v>1</v>
      </c>
      <c r="GI187">
        <v>2</v>
      </c>
      <c r="GJ187">
        <v>0</v>
      </c>
      <c r="GK187">
        <f>ROUND(R187*(R12)/100,2)</f>
        <v>0</v>
      </c>
      <c r="GL187">
        <f t="shared" si="200"/>
        <v>0</v>
      </c>
      <c r="GM187">
        <f t="shared" si="201"/>
        <v>597.17999999999995</v>
      </c>
      <c r="GN187">
        <f t="shared" si="202"/>
        <v>0</v>
      </c>
      <c r="GO187">
        <f t="shared" si="203"/>
        <v>597.17999999999995</v>
      </c>
      <c r="GP187">
        <f t="shared" si="204"/>
        <v>0</v>
      </c>
      <c r="GR187">
        <v>0</v>
      </c>
      <c r="GS187">
        <v>0</v>
      </c>
      <c r="GT187">
        <v>0</v>
      </c>
      <c r="GU187" t="s">
        <v>3</v>
      </c>
      <c r="GV187">
        <f t="shared" si="205"/>
        <v>0</v>
      </c>
      <c r="GW187">
        <v>1</v>
      </c>
      <c r="GX187">
        <f t="shared" si="206"/>
        <v>0</v>
      </c>
      <c r="HA187">
        <v>0</v>
      </c>
      <c r="HB187">
        <v>0</v>
      </c>
      <c r="HC187">
        <f t="shared" si="207"/>
        <v>0</v>
      </c>
      <c r="HE187" t="s">
        <v>3</v>
      </c>
      <c r="HF187" t="s">
        <v>3</v>
      </c>
      <c r="HM187" t="s">
        <v>3</v>
      </c>
      <c r="HN187" t="s">
        <v>3</v>
      </c>
      <c r="HO187" t="s">
        <v>3</v>
      </c>
      <c r="HP187" t="s">
        <v>3</v>
      </c>
      <c r="HQ187" t="s">
        <v>3</v>
      </c>
      <c r="IK187">
        <v>0</v>
      </c>
    </row>
    <row r="188" spans="1:245" x14ac:dyDescent="0.2">
      <c r="A188">
        <v>17</v>
      </c>
      <c r="B188">
        <v>1</v>
      </c>
      <c r="E188" t="s">
        <v>313</v>
      </c>
      <c r="F188" t="s">
        <v>314</v>
      </c>
      <c r="G188" t="s">
        <v>315</v>
      </c>
      <c r="H188" t="s">
        <v>298</v>
      </c>
      <c r="I188">
        <v>3</v>
      </c>
      <c r="J188">
        <v>0</v>
      </c>
      <c r="K188">
        <v>3</v>
      </c>
      <c r="O188">
        <f t="shared" si="168"/>
        <v>585.16999999999996</v>
      </c>
      <c r="P188">
        <f t="shared" si="169"/>
        <v>585.16999999999996</v>
      </c>
      <c r="Q188">
        <f t="shared" si="170"/>
        <v>0</v>
      </c>
      <c r="R188">
        <f t="shared" si="171"/>
        <v>0</v>
      </c>
      <c r="S188">
        <f t="shared" si="172"/>
        <v>0</v>
      </c>
      <c r="T188">
        <f t="shared" si="173"/>
        <v>0</v>
      </c>
      <c r="U188">
        <f t="shared" si="174"/>
        <v>0</v>
      </c>
      <c r="V188">
        <f t="shared" si="175"/>
        <v>0</v>
      </c>
      <c r="W188">
        <f t="shared" si="176"/>
        <v>0</v>
      </c>
      <c r="X188">
        <f t="shared" si="177"/>
        <v>0</v>
      </c>
      <c r="Y188">
        <f t="shared" si="178"/>
        <v>0</v>
      </c>
      <c r="AA188">
        <v>54436342</v>
      </c>
      <c r="AB188">
        <f t="shared" si="179"/>
        <v>41.59</v>
      </c>
      <c r="AC188">
        <f t="shared" si="180"/>
        <v>41.59</v>
      </c>
      <c r="AD188">
        <f t="shared" si="181"/>
        <v>0</v>
      </c>
      <c r="AE188">
        <f t="shared" si="182"/>
        <v>0</v>
      </c>
      <c r="AF188">
        <f t="shared" si="183"/>
        <v>0</v>
      </c>
      <c r="AG188">
        <f t="shared" si="184"/>
        <v>0</v>
      </c>
      <c r="AH188">
        <f t="shared" si="185"/>
        <v>0</v>
      </c>
      <c r="AI188">
        <f t="shared" si="186"/>
        <v>0</v>
      </c>
      <c r="AJ188">
        <f t="shared" si="187"/>
        <v>0</v>
      </c>
      <c r="AK188">
        <v>41.59</v>
      </c>
      <c r="AL188">
        <v>41.59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1</v>
      </c>
      <c r="AW188">
        <v>1</v>
      </c>
      <c r="AZ188">
        <v>1</v>
      </c>
      <c r="BA188">
        <v>1</v>
      </c>
      <c r="BB188">
        <v>1</v>
      </c>
      <c r="BC188">
        <v>4.6900000000000004</v>
      </c>
      <c r="BD188" t="s">
        <v>3</v>
      </c>
      <c r="BE188" t="s">
        <v>3</v>
      </c>
      <c r="BF188" t="s">
        <v>3</v>
      </c>
      <c r="BG188" t="s">
        <v>3</v>
      </c>
      <c r="BH188">
        <v>3</v>
      </c>
      <c r="BI188">
        <v>2</v>
      </c>
      <c r="BJ188" t="s">
        <v>316</v>
      </c>
      <c r="BM188">
        <v>1618</v>
      </c>
      <c r="BN188">
        <v>0</v>
      </c>
      <c r="BO188" t="s">
        <v>314</v>
      </c>
      <c r="BP188">
        <v>1</v>
      </c>
      <c r="BQ188">
        <v>201</v>
      </c>
      <c r="BR188">
        <v>0</v>
      </c>
      <c r="BS188">
        <v>1</v>
      </c>
      <c r="BT188">
        <v>1</v>
      </c>
      <c r="BU188">
        <v>1</v>
      </c>
      <c r="BV188">
        <v>1</v>
      </c>
      <c r="BW188">
        <v>1</v>
      </c>
      <c r="BX188">
        <v>1</v>
      </c>
      <c r="BY188" t="s">
        <v>3</v>
      </c>
      <c r="BZ188">
        <v>0</v>
      </c>
      <c r="CA188">
        <v>0</v>
      </c>
      <c r="CB188" t="s">
        <v>3</v>
      </c>
      <c r="CE188">
        <v>30</v>
      </c>
      <c r="CF188">
        <v>0</v>
      </c>
      <c r="CG188">
        <v>0</v>
      </c>
      <c r="CM188">
        <v>0</v>
      </c>
      <c r="CN188" t="s">
        <v>3</v>
      </c>
      <c r="CO188">
        <v>0</v>
      </c>
      <c r="CP188">
        <f t="shared" si="188"/>
        <v>585.16999999999996</v>
      </c>
      <c r="CQ188">
        <f t="shared" si="189"/>
        <v>195.06</v>
      </c>
      <c r="CR188">
        <f t="shared" si="190"/>
        <v>0</v>
      </c>
      <c r="CS188">
        <f t="shared" si="191"/>
        <v>0</v>
      </c>
      <c r="CT188">
        <f t="shared" si="192"/>
        <v>0</v>
      </c>
      <c r="CU188">
        <f t="shared" si="193"/>
        <v>0</v>
      </c>
      <c r="CV188">
        <f t="shared" si="194"/>
        <v>0</v>
      </c>
      <c r="CW188">
        <f t="shared" si="195"/>
        <v>0</v>
      </c>
      <c r="CX188">
        <f t="shared" si="196"/>
        <v>0</v>
      </c>
      <c r="CY188">
        <f t="shared" si="197"/>
        <v>0</v>
      </c>
      <c r="CZ188">
        <f t="shared" si="198"/>
        <v>0</v>
      </c>
      <c r="DC188" t="s">
        <v>3</v>
      </c>
      <c r="DD188" t="s">
        <v>3</v>
      </c>
      <c r="DE188" t="s">
        <v>3</v>
      </c>
      <c r="DF188" t="s">
        <v>3</v>
      </c>
      <c r="DG188" t="s">
        <v>3</v>
      </c>
      <c r="DH188" t="s">
        <v>3</v>
      </c>
      <c r="DI188" t="s">
        <v>3</v>
      </c>
      <c r="DJ188" t="s">
        <v>3</v>
      </c>
      <c r="DK188" t="s">
        <v>3</v>
      </c>
      <c r="DL188" t="s">
        <v>3</v>
      </c>
      <c r="DM188" t="s">
        <v>3</v>
      </c>
      <c r="DN188">
        <v>0</v>
      </c>
      <c r="DO188">
        <v>0</v>
      </c>
      <c r="DP188">
        <v>1</v>
      </c>
      <c r="DQ188">
        <v>1</v>
      </c>
      <c r="DU188">
        <v>1010</v>
      </c>
      <c r="DV188" t="s">
        <v>298</v>
      </c>
      <c r="DW188" t="s">
        <v>298</v>
      </c>
      <c r="DX188">
        <v>1</v>
      </c>
      <c r="DZ188" t="s">
        <v>3</v>
      </c>
      <c r="EA188" t="s">
        <v>3</v>
      </c>
      <c r="EB188" t="s">
        <v>3</v>
      </c>
      <c r="EC188" t="s">
        <v>3</v>
      </c>
      <c r="EE188">
        <v>54009362</v>
      </c>
      <c r="EF188">
        <v>201</v>
      </c>
      <c r="EG188" t="s">
        <v>255</v>
      </c>
      <c r="EH188">
        <v>0</v>
      </c>
      <c r="EI188" t="s">
        <v>3</v>
      </c>
      <c r="EJ188">
        <v>2</v>
      </c>
      <c r="EK188">
        <v>1618</v>
      </c>
      <c r="EL188" t="s">
        <v>256</v>
      </c>
      <c r="EM188" t="s">
        <v>257</v>
      </c>
      <c r="EO188" t="s">
        <v>3</v>
      </c>
      <c r="EQ188">
        <v>0</v>
      </c>
      <c r="ER188">
        <v>41.59</v>
      </c>
      <c r="ES188">
        <v>41.59</v>
      </c>
      <c r="ET188">
        <v>0</v>
      </c>
      <c r="EU188">
        <v>0</v>
      </c>
      <c r="EV188">
        <v>0</v>
      </c>
      <c r="EW188">
        <v>0</v>
      </c>
      <c r="EX188">
        <v>0</v>
      </c>
      <c r="EY188">
        <v>0</v>
      </c>
      <c r="FQ188">
        <v>0</v>
      </c>
      <c r="FR188">
        <f t="shared" si="199"/>
        <v>0</v>
      </c>
      <c r="FS188">
        <v>0</v>
      </c>
      <c r="FX188">
        <v>0</v>
      </c>
      <c r="FY188">
        <v>0</v>
      </c>
      <c r="GA188" t="s">
        <v>3</v>
      </c>
      <c r="GD188">
        <v>0</v>
      </c>
      <c r="GF188">
        <v>869284658</v>
      </c>
      <c r="GG188">
        <v>2</v>
      </c>
      <c r="GH188">
        <v>1</v>
      </c>
      <c r="GI188">
        <v>2</v>
      </c>
      <c r="GJ188">
        <v>0</v>
      </c>
      <c r="GK188">
        <f>ROUND(R188*(R12)/100,2)</f>
        <v>0</v>
      </c>
      <c r="GL188">
        <f t="shared" si="200"/>
        <v>0</v>
      </c>
      <c r="GM188">
        <f t="shared" si="201"/>
        <v>585.16999999999996</v>
      </c>
      <c r="GN188">
        <f t="shared" si="202"/>
        <v>0</v>
      </c>
      <c r="GO188">
        <f t="shared" si="203"/>
        <v>585.16999999999996</v>
      </c>
      <c r="GP188">
        <f t="shared" si="204"/>
        <v>0</v>
      </c>
      <c r="GR188">
        <v>0</v>
      </c>
      <c r="GS188">
        <v>0</v>
      </c>
      <c r="GT188">
        <v>0</v>
      </c>
      <c r="GU188" t="s">
        <v>3</v>
      </c>
      <c r="GV188">
        <f t="shared" si="205"/>
        <v>0</v>
      </c>
      <c r="GW188">
        <v>1</v>
      </c>
      <c r="GX188">
        <f t="shared" si="206"/>
        <v>0</v>
      </c>
      <c r="HA188">
        <v>0</v>
      </c>
      <c r="HB188">
        <v>0</v>
      </c>
      <c r="HC188">
        <f t="shared" si="207"/>
        <v>0</v>
      </c>
      <c r="HE188" t="s">
        <v>3</v>
      </c>
      <c r="HF188" t="s">
        <v>3</v>
      </c>
      <c r="HM188" t="s">
        <v>3</v>
      </c>
      <c r="HN188" t="s">
        <v>3</v>
      </c>
      <c r="HO188" t="s">
        <v>3</v>
      </c>
      <c r="HP188" t="s">
        <v>3</v>
      </c>
      <c r="HQ188" t="s">
        <v>3</v>
      </c>
      <c r="IK188">
        <v>0</v>
      </c>
    </row>
    <row r="190" spans="1:245" x14ac:dyDescent="0.2">
      <c r="A190" s="2">
        <v>51</v>
      </c>
      <c r="B190" s="2">
        <f>B171</f>
        <v>1</v>
      </c>
      <c r="C190" s="2">
        <f>A171</f>
        <v>4</v>
      </c>
      <c r="D190" s="2">
        <f>ROW(A171)</f>
        <v>171</v>
      </c>
      <c r="E190" s="2"/>
      <c r="F190" s="2" t="str">
        <f>IF(F171&lt;&gt;"",F171,"")</f>
        <v>Новый раздел</v>
      </c>
      <c r="G190" s="2" t="str">
        <f>IF(G171&lt;&gt;"",G171,"")</f>
        <v>Материалы не учтенные ценником</v>
      </c>
      <c r="H190" s="2">
        <v>0</v>
      </c>
      <c r="I190" s="2"/>
      <c r="J190" s="2"/>
      <c r="K190" s="2"/>
      <c r="L190" s="2"/>
      <c r="M190" s="2"/>
      <c r="N190" s="2"/>
      <c r="O190" s="2">
        <f t="shared" ref="O190:T190" si="208">ROUND(AB190,2)</f>
        <v>59002.18</v>
      </c>
      <c r="P190" s="2">
        <f t="shared" si="208"/>
        <v>59002.18</v>
      </c>
      <c r="Q190" s="2">
        <f t="shared" si="208"/>
        <v>0</v>
      </c>
      <c r="R190" s="2">
        <f t="shared" si="208"/>
        <v>0</v>
      </c>
      <c r="S190" s="2">
        <f t="shared" si="208"/>
        <v>0</v>
      </c>
      <c r="T190" s="2">
        <f t="shared" si="208"/>
        <v>0</v>
      </c>
      <c r="U190" s="2">
        <f>AH190</f>
        <v>0</v>
      </c>
      <c r="V190" s="2">
        <f>AI190</f>
        <v>0</v>
      </c>
      <c r="W190" s="2">
        <f>ROUND(AJ190,2)</f>
        <v>0</v>
      </c>
      <c r="X190" s="2">
        <f>ROUND(AK190,2)</f>
        <v>0</v>
      </c>
      <c r="Y190" s="2">
        <f>ROUND(AL190,2)</f>
        <v>0</v>
      </c>
      <c r="Z190" s="2"/>
      <c r="AA190" s="2"/>
      <c r="AB190" s="2">
        <f>ROUND(SUMIF(AA175:AA188,"=54436342",O175:O188),2)</f>
        <v>59002.18</v>
      </c>
      <c r="AC190" s="2">
        <f>ROUND(SUMIF(AA175:AA188,"=54436342",P175:P188),2)</f>
        <v>59002.18</v>
      </c>
      <c r="AD190" s="2">
        <f>ROUND(SUMIF(AA175:AA188,"=54436342",Q175:Q188),2)</f>
        <v>0</v>
      </c>
      <c r="AE190" s="2">
        <f>ROUND(SUMIF(AA175:AA188,"=54436342",R175:R188),2)</f>
        <v>0</v>
      </c>
      <c r="AF190" s="2">
        <f>ROUND(SUMIF(AA175:AA188,"=54436342",S175:S188),2)</f>
        <v>0</v>
      </c>
      <c r="AG190" s="2">
        <f>ROUND(SUMIF(AA175:AA188,"=54436342",T175:T188),2)</f>
        <v>0</v>
      </c>
      <c r="AH190" s="2">
        <f>SUMIF(AA175:AA188,"=54436342",U175:U188)</f>
        <v>0</v>
      </c>
      <c r="AI190" s="2">
        <f>SUMIF(AA175:AA188,"=54436342",V175:V188)</f>
        <v>0</v>
      </c>
      <c r="AJ190" s="2">
        <f>ROUND(SUMIF(AA175:AA188,"=54436342",W175:W188),2)</f>
        <v>0</v>
      </c>
      <c r="AK190" s="2">
        <f>ROUND(SUMIF(AA175:AA188,"=54436342",X175:X188),2)</f>
        <v>0</v>
      </c>
      <c r="AL190" s="2">
        <f>ROUND(SUMIF(AA175:AA188,"=54436342",Y175:Y188),2)</f>
        <v>0</v>
      </c>
      <c r="AM190" s="2"/>
      <c r="AN190" s="2"/>
      <c r="AO190" s="2">
        <f t="shared" ref="AO190:BD190" si="209">ROUND(BX190,2)</f>
        <v>0</v>
      </c>
      <c r="AP190" s="2">
        <f t="shared" si="209"/>
        <v>0</v>
      </c>
      <c r="AQ190" s="2">
        <f t="shared" si="209"/>
        <v>0</v>
      </c>
      <c r="AR190" s="2">
        <f t="shared" si="209"/>
        <v>59002.18</v>
      </c>
      <c r="AS190" s="2">
        <f t="shared" si="209"/>
        <v>1429</v>
      </c>
      <c r="AT190" s="2">
        <f t="shared" si="209"/>
        <v>57573.18</v>
      </c>
      <c r="AU190" s="2">
        <f t="shared" si="209"/>
        <v>0</v>
      </c>
      <c r="AV190" s="2">
        <f t="shared" si="209"/>
        <v>59002.18</v>
      </c>
      <c r="AW190" s="2">
        <f t="shared" si="209"/>
        <v>59002.18</v>
      </c>
      <c r="AX190" s="2">
        <f t="shared" si="209"/>
        <v>0</v>
      </c>
      <c r="AY190" s="2">
        <f t="shared" si="209"/>
        <v>59002.18</v>
      </c>
      <c r="AZ190" s="2">
        <f t="shared" si="209"/>
        <v>0</v>
      </c>
      <c r="BA190" s="2">
        <f t="shared" si="209"/>
        <v>0</v>
      </c>
      <c r="BB190" s="2">
        <f t="shared" si="209"/>
        <v>0</v>
      </c>
      <c r="BC190" s="2">
        <f t="shared" si="209"/>
        <v>0</v>
      </c>
      <c r="BD190" s="2">
        <f t="shared" si="209"/>
        <v>0</v>
      </c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>
        <f>ROUND(SUMIF(AA175:AA188,"=54436342",FQ175:FQ188),2)</f>
        <v>0</v>
      </c>
      <c r="BY190" s="2">
        <f>ROUND(SUMIF(AA175:AA188,"=54436342",FR175:FR188),2)</f>
        <v>0</v>
      </c>
      <c r="BZ190" s="2">
        <f>ROUND(SUMIF(AA175:AA188,"=54436342",GL175:GL188),2)</f>
        <v>0</v>
      </c>
      <c r="CA190" s="2">
        <f>ROUND(SUMIF(AA175:AA188,"=54436342",GM175:GM188),2)</f>
        <v>59002.18</v>
      </c>
      <c r="CB190" s="2">
        <f>ROUND(SUMIF(AA175:AA188,"=54436342",GN175:GN188),2)</f>
        <v>1429</v>
      </c>
      <c r="CC190" s="2">
        <f>ROUND(SUMIF(AA175:AA188,"=54436342",GO175:GO188),2)</f>
        <v>57573.18</v>
      </c>
      <c r="CD190" s="2">
        <f>ROUND(SUMIF(AA175:AA188,"=54436342",GP175:GP188),2)</f>
        <v>0</v>
      </c>
      <c r="CE190" s="2">
        <f>AC190-BX190</f>
        <v>59002.18</v>
      </c>
      <c r="CF190" s="2">
        <f>AC190-BY190</f>
        <v>59002.18</v>
      </c>
      <c r="CG190" s="2">
        <f>BX190-BZ190</f>
        <v>0</v>
      </c>
      <c r="CH190" s="2">
        <f>AC190-BX190-BY190+BZ190</f>
        <v>59002.18</v>
      </c>
      <c r="CI190" s="2">
        <f>BY190-BZ190</f>
        <v>0</v>
      </c>
      <c r="CJ190" s="2">
        <f>ROUND(SUMIF(AA175:AA188,"=54436342",GX175:GX188),2)</f>
        <v>0</v>
      </c>
      <c r="CK190" s="2">
        <f>ROUND(SUMIF(AA175:AA188,"=54436342",GY175:GY188),2)</f>
        <v>0</v>
      </c>
      <c r="CL190" s="2">
        <f>ROUND(SUMIF(AA175:AA188,"=54436342",GZ175:GZ188),2)</f>
        <v>0</v>
      </c>
      <c r="CM190" s="2">
        <f>ROUND(SUMIF(AA175:AA188,"=54436342",HD175:HD188),2)</f>
        <v>0</v>
      </c>
      <c r="CN190" s="2"/>
      <c r="CO190" s="2"/>
      <c r="CP190" s="2"/>
      <c r="CQ190" s="2"/>
      <c r="CR190" s="2"/>
      <c r="CS190" s="2"/>
      <c r="CT190" s="2"/>
      <c r="CU190" s="2"/>
      <c r="CV190" s="2"/>
      <c r="CW190" s="2"/>
      <c r="CX190" s="2"/>
      <c r="CY190" s="2"/>
      <c r="CZ190" s="2"/>
      <c r="DA190" s="2"/>
      <c r="DB190" s="2"/>
      <c r="DC190" s="2"/>
      <c r="DD190" s="2"/>
      <c r="DE190" s="2"/>
      <c r="DF190" s="2"/>
      <c r="DG190" s="3"/>
      <c r="DH190" s="3"/>
      <c r="DI190" s="3"/>
      <c r="DJ190" s="3"/>
      <c r="DK190" s="3"/>
      <c r="DL190" s="3"/>
      <c r="DM190" s="3"/>
      <c r="DN190" s="3"/>
      <c r="DO190" s="3"/>
      <c r="DP190" s="3"/>
      <c r="DQ190" s="3"/>
      <c r="DR190" s="3"/>
      <c r="DS190" s="3"/>
      <c r="DT190" s="3"/>
      <c r="DU190" s="3"/>
      <c r="DV190" s="3"/>
      <c r="DW190" s="3"/>
      <c r="DX190" s="3"/>
      <c r="DY190" s="3"/>
      <c r="DZ190" s="3"/>
      <c r="EA190" s="3"/>
      <c r="EB190" s="3"/>
      <c r="EC190" s="3"/>
      <c r="ED190" s="3"/>
      <c r="EE190" s="3"/>
      <c r="EF190" s="3"/>
      <c r="EG190" s="3"/>
      <c r="EH190" s="3"/>
      <c r="EI190" s="3"/>
      <c r="EJ190" s="3"/>
      <c r="EK190" s="3"/>
      <c r="EL190" s="3"/>
      <c r="EM190" s="3"/>
      <c r="EN190" s="3"/>
      <c r="EO190" s="3"/>
      <c r="EP190" s="3"/>
      <c r="EQ190" s="3"/>
      <c r="ER190" s="3"/>
      <c r="ES190" s="3"/>
      <c r="ET190" s="3"/>
      <c r="EU190" s="3"/>
      <c r="EV190" s="3"/>
      <c r="EW190" s="3"/>
      <c r="EX190" s="3"/>
      <c r="EY190" s="3"/>
      <c r="EZ190" s="3"/>
      <c r="FA190" s="3"/>
      <c r="FB190" s="3"/>
      <c r="FC190" s="3"/>
      <c r="FD190" s="3"/>
      <c r="FE190" s="3"/>
      <c r="FF190" s="3"/>
      <c r="FG190" s="3"/>
      <c r="FH190" s="3"/>
      <c r="FI190" s="3"/>
      <c r="FJ190" s="3"/>
      <c r="FK190" s="3"/>
      <c r="FL190" s="3"/>
      <c r="FM190" s="3"/>
      <c r="FN190" s="3"/>
      <c r="FO190" s="3"/>
      <c r="FP190" s="3"/>
      <c r="FQ190" s="3"/>
      <c r="FR190" s="3"/>
      <c r="FS190" s="3"/>
      <c r="FT190" s="3"/>
      <c r="FU190" s="3"/>
      <c r="FV190" s="3"/>
      <c r="FW190" s="3"/>
      <c r="FX190" s="3"/>
      <c r="FY190" s="3"/>
      <c r="FZ190" s="3"/>
      <c r="GA190" s="3"/>
      <c r="GB190" s="3"/>
      <c r="GC190" s="3"/>
      <c r="GD190" s="3"/>
      <c r="GE190" s="3"/>
      <c r="GF190" s="3"/>
      <c r="GG190" s="3"/>
      <c r="GH190" s="3"/>
      <c r="GI190" s="3"/>
      <c r="GJ190" s="3"/>
      <c r="GK190" s="3"/>
      <c r="GL190" s="3"/>
      <c r="GM190" s="3"/>
      <c r="GN190" s="3"/>
      <c r="GO190" s="3"/>
      <c r="GP190" s="3"/>
      <c r="GQ190" s="3"/>
      <c r="GR190" s="3"/>
      <c r="GS190" s="3"/>
      <c r="GT190" s="3"/>
      <c r="GU190" s="3"/>
      <c r="GV190" s="3"/>
      <c r="GW190" s="3"/>
      <c r="GX190" s="3">
        <v>0</v>
      </c>
    </row>
    <row r="192" spans="1:245" x14ac:dyDescent="0.2">
      <c r="A192" s="4">
        <v>50</v>
      </c>
      <c r="B192" s="4">
        <v>0</v>
      </c>
      <c r="C192" s="4">
        <v>0</v>
      </c>
      <c r="D192" s="4">
        <v>1</v>
      </c>
      <c r="E192" s="4">
        <v>201</v>
      </c>
      <c r="F192" s="4">
        <f>ROUND(Source!O190,O192)</f>
        <v>59002.18</v>
      </c>
      <c r="G192" s="4" t="s">
        <v>89</v>
      </c>
      <c r="H192" s="4" t="s">
        <v>90</v>
      </c>
      <c r="I192" s="4"/>
      <c r="J192" s="4"/>
      <c r="K192" s="4">
        <v>-201</v>
      </c>
      <c r="L192" s="4">
        <v>1</v>
      </c>
      <c r="M192" s="4">
        <v>3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>
        <v>59002.18</v>
      </c>
      <c r="X192" s="4">
        <v>1</v>
      </c>
      <c r="Y192" s="4">
        <v>59002.18</v>
      </c>
      <c r="Z192" s="4"/>
      <c r="AA192" s="4"/>
      <c r="AB192" s="4"/>
    </row>
    <row r="193" spans="1:28" x14ac:dyDescent="0.2">
      <c r="A193" s="4">
        <v>50</v>
      </c>
      <c r="B193" s="4">
        <v>0</v>
      </c>
      <c r="C193" s="4">
        <v>0</v>
      </c>
      <c r="D193" s="4">
        <v>1</v>
      </c>
      <c r="E193" s="4">
        <v>202</v>
      </c>
      <c r="F193" s="4">
        <f>ROUND(Source!P190,O193)</f>
        <v>59002.18</v>
      </c>
      <c r="G193" s="4" t="s">
        <v>91</v>
      </c>
      <c r="H193" s="4" t="s">
        <v>92</v>
      </c>
      <c r="I193" s="4"/>
      <c r="J193" s="4"/>
      <c r="K193" s="4">
        <v>-202</v>
      </c>
      <c r="L193" s="4">
        <v>2</v>
      </c>
      <c r="M193" s="4">
        <v>3</v>
      </c>
      <c r="N193" s="4" t="s">
        <v>3</v>
      </c>
      <c r="O193" s="4">
        <v>2</v>
      </c>
      <c r="P193" s="4"/>
      <c r="Q193" s="4"/>
      <c r="R193" s="4"/>
      <c r="S193" s="4"/>
      <c r="T193" s="4"/>
      <c r="U193" s="4"/>
      <c r="V193" s="4"/>
      <c r="W193" s="4">
        <v>59002.18</v>
      </c>
      <c r="X193" s="4">
        <v>1</v>
      </c>
      <c r="Y193" s="4">
        <v>59002.18</v>
      </c>
      <c r="Z193" s="4"/>
      <c r="AA193" s="4"/>
      <c r="AB193" s="4"/>
    </row>
    <row r="194" spans="1:28" x14ac:dyDescent="0.2">
      <c r="A194" s="4">
        <v>50</v>
      </c>
      <c r="B194" s="4">
        <v>0</v>
      </c>
      <c r="C194" s="4">
        <v>0</v>
      </c>
      <c r="D194" s="4">
        <v>1</v>
      </c>
      <c r="E194" s="4">
        <v>222</v>
      </c>
      <c r="F194" s="4">
        <f>ROUND(Source!AO190,O194)</f>
        <v>0</v>
      </c>
      <c r="G194" s="4" t="s">
        <v>93</v>
      </c>
      <c r="H194" s="4" t="s">
        <v>94</v>
      </c>
      <c r="I194" s="4"/>
      <c r="J194" s="4"/>
      <c r="K194" s="4">
        <v>-222</v>
      </c>
      <c r="L194" s="4">
        <v>3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>
        <v>0</v>
      </c>
      <c r="X194" s="4">
        <v>1</v>
      </c>
      <c r="Y194" s="4">
        <v>0</v>
      </c>
      <c r="Z194" s="4"/>
      <c r="AA194" s="4"/>
      <c r="AB194" s="4"/>
    </row>
    <row r="195" spans="1:28" x14ac:dyDescent="0.2">
      <c r="A195" s="4">
        <v>50</v>
      </c>
      <c r="B195" s="4">
        <v>0</v>
      </c>
      <c r="C195" s="4">
        <v>0</v>
      </c>
      <c r="D195" s="4">
        <v>1</v>
      </c>
      <c r="E195" s="4">
        <v>225</v>
      </c>
      <c r="F195" s="4">
        <f>ROUND(Source!AV190,O195)</f>
        <v>59002.18</v>
      </c>
      <c r="G195" s="4" t="s">
        <v>95</v>
      </c>
      <c r="H195" s="4" t="s">
        <v>96</v>
      </c>
      <c r="I195" s="4"/>
      <c r="J195" s="4"/>
      <c r="K195" s="4">
        <v>-225</v>
      </c>
      <c r="L195" s="4">
        <v>4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59002.18</v>
      </c>
      <c r="X195" s="4">
        <v>1</v>
      </c>
      <c r="Y195" s="4">
        <v>59002.18</v>
      </c>
      <c r="Z195" s="4"/>
      <c r="AA195" s="4"/>
      <c r="AB195" s="4"/>
    </row>
    <row r="196" spans="1:28" x14ac:dyDescent="0.2">
      <c r="A196" s="4">
        <v>50</v>
      </c>
      <c r="B196" s="4">
        <v>0</v>
      </c>
      <c r="C196" s="4">
        <v>0</v>
      </c>
      <c r="D196" s="4">
        <v>1</v>
      </c>
      <c r="E196" s="4">
        <v>226</v>
      </c>
      <c r="F196" s="4">
        <f>ROUND(Source!AW190,O196)</f>
        <v>59002.18</v>
      </c>
      <c r="G196" s="4" t="s">
        <v>97</v>
      </c>
      <c r="H196" s="4" t="s">
        <v>98</v>
      </c>
      <c r="I196" s="4"/>
      <c r="J196" s="4"/>
      <c r="K196" s="4">
        <v>-226</v>
      </c>
      <c r="L196" s="4">
        <v>5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59002.18</v>
      </c>
      <c r="X196" s="4">
        <v>1</v>
      </c>
      <c r="Y196" s="4">
        <v>59002.18</v>
      </c>
      <c r="Z196" s="4"/>
      <c r="AA196" s="4"/>
      <c r="AB196" s="4"/>
    </row>
    <row r="197" spans="1:28" x14ac:dyDescent="0.2">
      <c r="A197" s="4">
        <v>50</v>
      </c>
      <c r="B197" s="4">
        <v>0</v>
      </c>
      <c r="C197" s="4">
        <v>0</v>
      </c>
      <c r="D197" s="4">
        <v>1</v>
      </c>
      <c r="E197" s="4">
        <v>227</v>
      </c>
      <c r="F197" s="4">
        <f>ROUND(Source!AX190,O197)</f>
        <v>0</v>
      </c>
      <c r="G197" s="4" t="s">
        <v>99</v>
      </c>
      <c r="H197" s="4" t="s">
        <v>100</v>
      </c>
      <c r="I197" s="4"/>
      <c r="J197" s="4"/>
      <c r="K197" s="4">
        <v>-227</v>
      </c>
      <c r="L197" s="4">
        <v>6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0</v>
      </c>
      <c r="X197" s="4">
        <v>1</v>
      </c>
      <c r="Y197" s="4">
        <v>0</v>
      </c>
      <c r="Z197" s="4"/>
      <c r="AA197" s="4"/>
      <c r="AB197" s="4"/>
    </row>
    <row r="198" spans="1:28" x14ac:dyDescent="0.2">
      <c r="A198" s="4">
        <v>50</v>
      </c>
      <c r="B198" s="4">
        <v>0</v>
      </c>
      <c r="C198" s="4">
        <v>0</v>
      </c>
      <c r="D198" s="4">
        <v>1</v>
      </c>
      <c r="E198" s="4">
        <v>228</v>
      </c>
      <c r="F198" s="4">
        <f>ROUND(Source!AY190,O198)</f>
        <v>59002.18</v>
      </c>
      <c r="G198" s="4" t="s">
        <v>101</v>
      </c>
      <c r="H198" s="4" t="s">
        <v>102</v>
      </c>
      <c r="I198" s="4"/>
      <c r="J198" s="4"/>
      <c r="K198" s="4">
        <v>-228</v>
      </c>
      <c r="L198" s="4">
        <v>7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59002.18</v>
      </c>
      <c r="X198" s="4">
        <v>1</v>
      </c>
      <c r="Y198" s="4">
        <v>59002.18</v>
      </c>
      <c r="Z198" s="4"/>
      <c r="AA198" s="4"/>
      <c r="AB198" s="4"/>
    </row>
    <row r="199" spans="1:28" x14ac:dyDescent="0.2">
      <c r="A199" s="4">
        <v>50</v>
      </c>
      <c r="B199" s="4">
        <v>0</v>
      </c>
      <c r="C199" s="4">
        <v>0</v>
      </c>
      <c r="D199" s="4">
        <v>1</v>
      </c>
      <c r="E199" s="4">
        <v>216</v>
      </c>
      <c r="F199" s="4">
        <f>ROUND(Source!AP190,O199)</f>
        <v>0</v>
      </c>
      <c r="G199" s="4" t="s">
        <v>103</v>
      </c>
      <c r="H199" s="4" t="s">
        <v>104</v>
      </c>
      <c r="I199" s="4"/>
      <c r="J199" s="4"/>
      <c r="K199" s="4">
        <v>-216</v>
      </c>
      <c r="L199" s="4">
        <v>8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>
        <v>0</v>
      </c>
      <c r="X199" s="4">
        <v>1</v>
      </c>
      <c r="Y199" s="4">
        <v>0</v>
      </c>
      <c r="Z199" s="4"/>
      <c r="AA199" s="4"/>
      <c r="AB199" s="4"/>
    </row>
    <row r="200" spans="1:28" x14ac:dyDescent="0.2">
      <c r="A200" s="4">
        <v>50</v>
      </c>
      <c r="B200" s="4">
        <v>0</v>
      </c>
      <c r="C200" s="4">
        <v>0</v>
      </c>
      <c r="D200" s="4">
        <v>1</v>
      </c>
      <c r="E200" s="4">
        <v>223</v>
      </c>
      <c r="F200" s="4">
        <f>ROUND(Source!AQ190,O200)</f>
        <v>0</v>
      </c>
      <c r="G200" s="4" t="s">
        <v>105</v>
      </c>
      <c r="H200" s="4" t="s">
        <v>106</v>
      </c>
      <c r="I200" s="4"/>
      <c r="J200" s="4"/>
      <c r="K200" s="4">
        <v>-223</v>
      </c>
      <c r="L200" s="4">
        <v>9</v>
      </c>
      <c r="M200" s="4">
        <v>3</v>
      </c>
      <c r="N200" s="4" t="s">
        <v>3</v>
      </c>
      <c r="O200" s="4">
        <v>2</v>
      </c>
      <c r="P200" s="4"/>
      <c r="Q200" s="4"/>
      <c r="R200" s="4"/>
      <c r="S200" s="4"/>
      <c r="T200" s="4"/>
      <c r="U200" s="4"/>
      <c r="V200" s="4"/>
      <c r="W200" s="4">
        <v>0</v>
      </c>
      <c r="X200" s="4">
        <v>1</v>
      </c>
      <c r="Y200" s="4">
        <v>0</v>
      </c>
      <c r="Z200" s="4"/>
      <c r="AA200" s="4"/>
      <c r="AB200" s="4"/>
    </row>
    <row r="201" spans="1:28" x14ac:dyDescent="0.2">
      <c r="A201" s="4">
        <v>50</v>
      </c>
      <c r="B201" s="4">
        <v>0</v>
      </c>
      <c r="C201" s="4">
        <v>0</v>
      </c>
      <c r="D201" s="4">
        <v>1</v>
      </c>
      <c r="E201" s="4">
        <v>229</v>
      </c>
      <c r="F201" s="4">
        <f>ROUND(Source!AZ190,O201)</f>
        <v>0</v>
      </c>
      <c r="G201" s="4" t="s">
        <v>107</v>
      </c>
      <c r="H201" s="4" t="s">
        <v>108</v>
      </c>
      <c r="I201" s="4"/>
      <c r="J201" s="4"/>
      <c r="K201" s="4">
        <v>-229</v>
      </c>
      <c r="L201" s="4">
        <v>10</v>
      </c>
      <c r="M201" s="4">
        <v>3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>
        <v>0</v>
      </c>
      <c r="X201" s="4">
        <v>1</v>
      </c>
      <c r="Y201" s="4">
        <v>0</v>
      </c>
      <c r="Z201" s="4"/>
      <c r="AA201" s="4"/>
      <c r="AB201" s="4"/>
    </row>
    <row r="202" spans="1:28" x14ac:dyDescent="0.2">
      <c r="A202" s="4">
        <v>50</v>
      </c>
      <c r="B202" s="4">
        <v>0</v>
      </c>
      <c r="C202" s="4">
        <v>0</v>
      </c>
      <c r="D202" s="4">
        <v>1</v>
      </c>
      <c r="E202" s="4">
        <v>203</v>
      </c>
      <c r="F202" s="4">
        <f>ROUND(Source!Q190,O202)</f>
        <v>0</v>
      </c>
      <c r="G202" s="4" t="s">
        <v>109</v>
      </c>
      <c r="H202" s="4" t="s">
        <v>110</v>
      </c>
      <c r="I202" s="4"/>
      <c r="J202" s="4"/>
      <c r="K202" s="4">
        <v>-203</v>
      </c>
      <c r="L202" s="4">
        <v>11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>
        <v>0</v>
      </c>
      <c r="X202" s="4">
        <v>1</v>
      </c>
      <c r="Y202" s="4">
        <v>0</v>
      </c>
      <c r="Z202" s="4"/>
      <c r="AA202" s="4"/>
      <c r="AB202" s="4"/>
    </row>
    <row r="203" spans="1:28" x14ac:dyDescent="0.2">
      <c r="A203" s="4">
        <v>50</v>
      </c>
      <c r="B203" s="4">
        <v>0</v>
      </c>
      <c r="C203" s="4">
        <v>0</v>
      </c>
      <c r="D203" s="4">
        <v>1</v>
      </c>
      <c r="E203" s="4">
        <v>231</v>
      </c>
      <c r="F203" s="4">
        <f>ROUND(Source!BB190,O203)</f>
        <v>0</v>
      </c>
      <c r="G203" s="4" t="s">
        <v>111</v>
      </c>
      <c r="H203" s="4" t="s">
        <v>112</v>
      </c>
      <c r="I203" s="4"/>
      <c r="J203" s="4"/>
      <c r="K203" s="4">
        <v>-231</v>
      </c>
      <c r="L203" s="4">
        <v>12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>
        <v>0</v>
      </c>
      <c r="X203" s="4">
        <v>1</v>
      </c>
      <c r="Y203" s="4">
        <v>0</v>
      </c>
      <c r="Z203" s="4"/>
      <c r="AA203" s="4"/>
      <c r="AB203" s="4"/>
    </row>
    <row r="204" spans="1:28" x14ac:dyDescent="0.2">
      <c r="A204" s="4">
        <v>50</v>
      </c>
      <c r="B204" s="4">
        <v>0</v>
      </c>
      <c r="C204" s="4">
        <v>0</v>
      </c>
      <c r="D204" s="4">
        <v>1</v>
      </c>
      <c r="E204" s="4">
        <v>204</v>
      </c>
      <c r="F204" s="4">
        <f>ROUND(Source!R190,O204)</f>
        <v>0</v>
      </c>
      <c r="G204" s="4" t="s">
        <v>113</v>
      </c>
      <c r="H204" s="4" t="s">
        <v>114</v>
      </c>
      <c r="I204" s="4"/>
      <c r="J204" s="4"/>
      <c r="K204" s="4">
        <v>-204</v>
      </c>
      <c r="L204" s="4">
        <v>13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>
        <v>0</v>
      </c>
      <c r="X204" s="4">
        <v>1</v>
      </c>
      <c r="Y204" s="4">
        <v>0</v>
      </c>
      <c r="Z204" s="4"/>
      <c r="AA204" s="4"/>
      <c r="AB204" s="4"/>
    </row>
    <row r="205" spans="1:28" x14ac:dyDescent="0.2">
      <c r="A205" s="4">
        <v>50</v>
      </c>
      <c r="B205" s="4">
        <v>0</v>
      </c>
      <c r="C205" s="4">
        <v>0</v>
      </c>
      <c r="D205" s="4">
        <v>1</v>
      </c>
      <c r="E205" s="4">
        <v>205</v>
      </c>
      <c r="F205" s="4">
        <f>ROUND(Source!S190,O205)</f>
        <v>0</v>
      </c>
      <c r="G205" s="4" t="s">
        <v>115</v>
      </c>
      <c r="H205" s="4" t="s">
        <v>116</v>
      </c>
      <c r="I205" s="4"/>
      <c r="J205" s="4"/>
      <c r="K205" s="4">
        <v>-205</v>
      </c>
      <c r="L205" s="4">
        <v>14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>
        <v>0</v>
      </c>
      <c r="X205" s="4">
        <v>1</v>
      </c>
      <c r="Y205" s="4">
        <v>0</v>
      </c>
      <c r="Z205" s="4"/>
      <c r="AA205" s="4"/>
      <c r="AB205" s="4"/>
    </row>
    <row r="206" spans="1:28" x14ac:dyDescent="0.2">
      <c r="A206" s="4">
        <v>50</v>
      </c>
      <c r="B206" s="4">
        <v>0</v>
      </c>
      <c r="C206" s="4">
        <v>0</v>
      </c>
      <c r="D206" s="4">
        <v>1</v>
      </c>
      <c r="E206" s="4">
        <v>232</v>
      </c>
      <c r="F206" s="4">
        <f>ROUND(Source!BC190,O206)</f>
        <v>0</v>
      </c>
      <c r="G206" s="4" t="s">
        <v>117</v>
      </c>
      <c r="H206" s="4" t="s">
        <v>118</v>
      </c>
      <c r="I206" s="4"/>
      <c r="J206" s="4"/>
      <c r="K206" s="4">
        <v>-232</v>
      </c>
      <c r="L206" s="4">
        <v>15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>
        <v>0</v>
      </c>
      <c r="X206" s="4">
        <v>1</v>
      </c>
      <c r="Y206" s="4">
        <v>0</v>
      </c>
      <c r="Z206" s="4"/>
      <c r="AA206" s="4"/>
      <c r="AB206" s="4"/>
    </row>
    <row r="207" spans="1:28" x14ac:dyDescent="0.2">
      <c r="A207" s="4">
        <v>50</v>
      </c>
      <c r="B207" s="4">
        <v>0</v>
      </c>
      <c r="C207" s="4">
        <v>0</v>
      </c>
      <c r="D207" s="4">
        <v>1</v>
      </c>
      <c r="E207" s="4">
        <v>214</v>
      </c>
      <c r="F207" s="4">
        <f>ROUND(Source!AS190,O207)</f>
        <v>1429</v>
      </c>
      <c r="G207" s="4" t="s">
        <v>119</v>
      </c>
      <c r="H207" s="4" t="s">
        <v>120</v>
      </c>
      <c r="I207" s="4"/>
      <c r="J207" s="4"/>
      <c r="K207" s="4">
        <v>-214</v>
      </c>
      <c r="L207" s="4">
        <v>16</v>
      </c>
      <c r="M207" s="4">
        <v>3</v>
      </c>
      <c r="N207" s="4" t="s">
        <v>3</v>
      </c>
      <c r="O207" s="4">
        <v>2</v>
      </c>
      <c r="P207" s="4"/>
      <c r="Q207" s="4"/>
      <c r="R207" s="4"/>
      <c r="S207" s="4"/>
      <c r="T207" s="4"/>
      <c r="U207" s="4"/>
      <c r="V207" s="4"/>
      <c r="W207" s="4">
        <v>1429</v>
      </c>
      <c r="X207" s="4">
        <v>1</v>
      </c>
      <c r="Y207" s="4">
        <v>1429</v>
      </c>
      <c r="Z207" s="4"/>
      <c r="AA207" s="4"/>
      <c r="AB207" s="4"/>
    </row>
    <row r="208" spans="1:28" x14ac:dyDescent="0.2">
      <c r="A208" s="4">
        <v>50</v>
      </c>
      <c r="B208" s="4">
        <v>0</v>
      </c>
      <c r="C208" s="4">
        <v>0</v>
      </c>
      <c r="D208" s="4">
        <v>1</v>
      </c>
      <c r="E208" s="4">
        <v>215</v>
      </c>
      <c r="F208" s="4">
        <f>ROUND(Source!AT190,O208)</f>
        <v>57573.18</v>
      </c>
      <c r="G208" s="4" t="s">
        <v>121</v>
      </c>
      <c r="H208" s="4" t="s">
        <v>122</v>
      </c>
      <c r="I208" s="4"/>
      <c r="J208" s="4"/>
      <c r="K208" s="4">
        <v>-215</v>
      </c>
      <c r="L208" s="4">
        <v>17</v>
      </c>
      <c r="M208" s="4">
        <v>3</v>
      </c>
      <c r="N208" s="4" t="s">
        <v>3</v>
      </c>
      <c r="O208" s="4">
        <v>2</v>
      </c>
      <c r="P208" s="4"/>
      <c r="Q208" s="4"/>
      <c r="R208" s="4"/>
      <c r="S208" s="4"/>
      <c r="T208" s="4"/>
      <c r="U208" s="4"/>
      <c r="V208" s="4"/>
      <c r="W208" s="4">
        <v>57573.18</v>
      </c>
      <c r="X208" s="4">
        <v>1</v>
      </c>
      <c r="Y208" s="4">
        <v>57573.18</v>
      </c>
      <c r="Z208" s="4"/>
      <c r="AA208" s="4"/>
      <c r="AB208" s="4"/>
    </row>
    <row r="209" spans="1:245" x14ac:dyDescent="0.2">
      <c r="A209" s="4">
        <v>50</v>
      </c>
      <c r="B209" s="4">
        <v>0</v>
      </c>
      <c r="C209" s="4">
        <v>0</v>
      </c>
      <c r="D209" s="4">
        <v>1</v>
      </c>
      <c r="E209" s="4">
        <v>217</v>
      </c>
      <c r="F209" s="4">
        <f>ROUND(Source!AU190,O209)</f>
        <v>0</v>
      </c>
      <c r="G209" s="4" t="s">
        <v>123</v>
      </c>
      <c r="H209" s="4" t="s">
        <v>124</v>
      </c>
      <c r="I209" s="4"/>
      <c r="J209" s="4"/>
      <c r="K209" s="4">
        <v>-217</v>
      </c>
      <c r="L209" s="4">
        <v>18</v>
      </c>
      <c r="M209" s="4">
        <v>3</v>
      </c>
      <c r="N209" s="4" t="s">
        <v>3</v>
      </c>
      <c r="O209" s="4">
        <v>2</v>
      </c>
      <c r="P209" s="4"/>
      <c r="Q209" s="4"/>
      <c r="R209" s="4"/>
      <c r="S209" s="4"/>
      <c r="T209" s="4"/>
      <c r="U209" s="4"/>
      <c r="V209" s="4"/>
      <c r="W209" s="4">
        <v>0</v>
      </c>
      <c r="X209" s="4">
        <v>1</v>
      </c>
      <c r="Y209" s="4">
        <v>0</v>
      </c>
      <c r="Z209" s="4"/>
      <c r="AA209" s="4"/>
      <c r="AB209" s="4"/>
    </row>
    <row r="210" spans="1:245" x14ac:dyDescent="0.2">
      <c r="A210" s="4">
        <v>50</v>
      </c>
      <c r="B210" s="4">
        <v>0</v>
      </c>
      <c r="C210" s="4">
        <v>0</v>
      </c>
      <c r="D210" s="4">
        <v>1</v>
      </c>
      <c r="E210" s="4">
        <v>230</v>
      </c>
      <c r="F210" s="4">
        <f>ROUND(Source!BA190,O210)</f>
        <v>0</v>
      </c>
      <c r="G210" s="4" t="s">
        <v>125</v>
      </c>
      <c r="H210" s="4" t="s">
        <v>126</v>
      </c>
      <c r="I210" s="4"/>
      <c r="J210" s="4"/>
      <c r="K210" s="4">
        <v>-230</v>
      </c>
      <c r="L210" s="4">
        <v>19</v>
      </c>
      <c r="M210" s="4">
        <v>3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>
        <v>0</v>
      </c>
      <c r="X210" s="4">
        <v>1</v>
      </c>
      <c r="Y210" s="4">
        <v>0</v>
      </c>
      <c r="Z210" s="4"/>
      <c r="AA210" s="4"/>
      <c r="AB210" s="4"/>
    </row>
    <row r="211" spans="1:245" x14ac:dyDescent="0.2">
      <c r="A211" s="4">
        <v>50</v>
      </c>
      <c r="B211" s="4">
        <v>0</v>
      </c>
      <c r="C211" s="4">
        <v>0</v>
      </c>
      <c r="D211" s="4">
        <v>1</v>
      </c>
      <c r="E211" s="4">
        <v>206</v>
      </c>
      <c r="F211" s="4">
        <f>ROUND(Source!T190,O211)</f>
        <v>0</v>
      </c>
      <c r="G211" s="4" t="s">
        <v>127</v>
      </c>
      <c r="H211" s="4" t="s">
        <v>128</v>
      </c>
      <c r="I211" s="4"/>
      <c r="J211" s="4"/>
      <c r="K211" s="4">
        <v>-206</v>
      </c>
      <c r="L211" s="4">
        <v>20</v>
      </c>
      <c r="M211" s="4">
        <v>3</v>
      </c>
      <c r="N211" s="4" t="s">
        <v>3</v>
      </c>
      <c r="O211" s="4">
        <v>2</v>
      </c>
      <c r="P211" s="4"/>
      <c r="Q211" s="4"/>
      <c r="R211" s="4"/>
      <c r="S211" s="4"/>
      <c r="T211" s="4"/>
      <c r="U211" s="4"/>
      <c r="V211" s="4"/>
      <c r="W211" s="4">
        <v>0</v>
      </c>
      <c r="X211" s="4">
        <v>1</v>
      </c>
      <c r="Y211" s="4">
        <v>0</v>
      </c>
      <c r="Z211" s="4"/>
      <c r="AA211" s="4"/>
      <c r="AB211" s="4"/>
    </row>
    <row r="212" spans="1:245" x14ac:dyDescent="0.2">
      <c r="A212" s="4">
        <v>50</v>
      </c>
      <c r="B212" s="4">
        <v>0</v>
      </c>
      <c r="C212" s="4">
        <v>0</v>
      </c>
      <c r="D212" s="4">
        <v>1</v>
      </c>
      <c r="E212" s="4">
        <v>207</v>
      </c>
      <c r="F212" s="4">
        <f>Source!U190</f>
        <v>0</v>
      </c>
      <c r="G212" s="4" t="s">
        <v>129</v>
      </c>
      <c r="H212" s="4" t="s">
        <v>130</v>
      </c>
      <c r="I212" s="4"/>
      <c r="J212" s="4"/>
      <c r="K212" s="4">
        <v>-207</v>
      </c>
      <c r="L212" s="4">
        <v>21</v>
      </c>
      <c r="M212" s="4">
        <v>3</v>
      </c>
      <c r="N212" s="4" t="s">
        <v>3</v>
      </c>
      <c r="O212" s="4">
        <v>-1</v>
      </c>
      <c r="P212" s="4"/>
      <c r="Q212" s="4"/>
      <c r="R212" s="4"/>
      <c r="S212" s="4"/>
      <c r="T212" s="4"/>
      <c r="U212" s="4"/>
      <c r="V212" s="4"/>
      <c r="W212" s="4">
        <v>0</v>
      </c>
      <c r="X212" s="4">
        <v>1</v>
      </c>
      <c r="Y212" s="4">
        <v>0</v>
      </c>
      <c r="Z212" s="4"/>
      <c r="AA212" s="4"/>
      <c r="AB212" s="4"/>
    </row>
    <row r="213" spans="1:245" x14ac:dyDescent="0.2">
      <c r="A213" s="4">
        <v>50</v>
      </c>
      <c r="B213" s="4">
        <v>0</v>
      </c>
      <c r="C213" s="4">
        <v>0</v>
      </c>
      <c r="D213" s="4">
        <v>1</v>
      </c>
      <c r="E213" s="4">
        <v>208</v>
      </c>
      <c r="F213" s="4">
        <f>Source!V190</f>
        <v>0</v>
      </c>
      <c r="G213" s="4" t="s">
        <v>131</v>
      </c>
      <c r="H213" s="4" t="s">
        <v>132</v>
      </c>
      <c r="I213" s="4"/>
      <c r="J213" s="4"/>
      <c r="K213" s="4">
        <v>-208</v>
      </c>
      <c r="L213" s="4">
        <v>22</v>
      </c>
      <c r="M213" s="4">
        <v>3</v>
      </c>
      <c r="N213" s="4" t="s">
        <v>3</v>
      </c>
      <c r="O213" s="4">
        <v>-1</v>
      </c>
      <c r="P213" s="4"/>
      <c r="Q213" s="4"/>
      <c r="R213" s="4"/>
      <c r="S213" s="4"/>
      <c r="T213" s="4"/>
      <c r="U213" s="4"/>
      <c r="V213" s="4"/>
      <c r="W213" s="4">
        <v>0</v>
      </c>
      <c r="X213" s="4">
        <v>1</v>
      </c>
      <c r="Y213" s="4">
        <v>0</v>
      </c>
      <c r="Z213" s="4"/>
      <c r="AA213" s="4"/>
      <c r="AB213" s="4"/>
    </row>
    <row r="214" spans="1:245" x14ac:dyDescent="0.2">
      <c r="A214" s="4">
        <v>50</v>
      </c>
      <c r="B214" s="4">
        <v>0</v>
      </c>
      <c r="C214" s="4">
        <v>0</v>
      </c>
      <c r="D214" s="4">
        <v>1</v>
      </c>
      <c r="E214" s="4">
        <v>209</v>
      </c>
      <c r="F214" s="4">
        <f>ROUND(Source!W190,O214)</f>
        <v>0</v>
      </c>
      <c r="G214" s="4" t="s">
        <v>133</v>
      </c>
      <c r="H214" s="4" t="s">
        <v>134</v>
      </c>
      <c r="I214" s="4"/>
      <c r="J214" s="4"/>
      <c r="K214" s="4">
        <v>-209</v>
      </c>
      <c r="L214" s="4">
        <v>23</v>
      </c>
      <c r="M214" s="4">
        <v>3</v>
      </c>
      <c r="N214" s="4" t="s">
        <v>3</v>
      </c>
      <c r="O214" s="4">
        <v>2</v>
      </c>
      <c r="P214" s="4"/>
      <c r="Q214" s="4"/>
      <c r="R214" s="4"/>
      <c r="S214" s="4"/>
      <c r="T214" s="4"/>
      <c r="U214" s="4"/>
      <c r="V214" s="4"/>
      <c r="W214" s="4">
        <v>0</v>
      </c>
      <c r="X214" s="4">
        <v>1</v>
      </c>
      <c r="Y214" s="4">
        <v>0</v>
      </c>
      <c r="Z214" s="4"/>
      <c r="AA214" s="4"/>
      <c r="AB214" s="4"/>
    </row>
    <row r="215" spans="1:245" x14ac:dyDescent="0.2">
      <c r="A215" s="4">
        <v>50</v>
      </c>
      <c r="B215" s="4">
        <v>0</v>
      </c>
      <c r="C215" s="4">
        <v>0</v>
      </c>
      <c r="D215" s="4">
        <v>1</v>
      </c>
      <c r="E215" s="4">
        <v>233</v>
      </c>
      <c r="F215" s="4">
        <f>ROUND(Source!BD190,O215)</f>
        <v>0</v>
      </c>
      <c r="G215" s="4" t="s">
        <v>135</v>
      </c>
      <c r="H215" s="4" t="s">
        <v>136</v>
      </c>
      <c r="I215" s="4"/>
      <c r="J215" s="4"/>
      <c r="K215" s="4">
        <v>-233</v>
      </c>
      <c r="L215" s="4">
        <v>24</v>
      </c>
      <c r="M215" s="4">
        <v>3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>
        <v>0</v>
      </c>
      <c r="X215" s="4">
        <v>1</v>
      </c>
      <c r="Y215" s="4">
        <v>0</v>
      </c>
      <c r="Z215" s="4"/>
      <c r="AA215" s="4"/>
      <c r="AB215" s="4"/>
    </row>
    <row r="216" spans="1:245" x14ac:dyDescent="0.2">
      <c r="A216" s="4">
        <v>50</v>
      </c>
      <c r="B216" s="4">
        <v>0</v>
      </c>
      <c r="C216" s="4">
        <v>0</v>
      </c>
      <c r="D216" s="4">
        <v>1</v>
      </c>
      <c r="E216" s="4">
        <v>210</v>
      </c>
      <c r="F216" s="4">
        <f>ROUND(Source!X190,O216)</f>
        <v>0</v>
      </c>
      <c r="G216" s="4" t="s">
        <v>137</v>
      </c>
      <c r="H216" s="4" t="s">
        <v>138</v>
      </c>
      <c r="I216" s="4"/>
      <c r="J216" s="4"/>
      <c r="K216" s="4">
        <v>-210</v>
      </c>
      <c r="L216" s="4">
        <v>25</v>
      </c>
      <c r="M216" s="4">
        <v>3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>
        <v>0</v>
      </c>
      <c r="X216" s="4">
        <v>1</v>
      </c>
      <c r="Y216" s="4">
        <v>0</v>
      </c>
      <c r="Z216" s="4"/>
      <c r="AA216" s="4"/>
      <c r="AB216" s="4"/>
    </row>
    <row r="217" spans="1:245" x14ac:dyDescent="0.2">
      <c r="A217" s="4">
        <v>50</v>
      </c>
      <c r="B217" s="4">
        <v>0</v>
      </c>
      <c r="C217" s="4">
        <v>0</v>
      </c>
      <c r="D217" s="4">
        <v>1</v>
      </c>
      <c r="E217" s="4">
        <v>211</v>
      </c>
      <c r="F217" s="4">
        <f>ROUND(Source!Y190,O217)</f>
        <v>0</v>
      </c>
      <c r="G217" s="4" t="s">
        <v>139</v>
      </c>
      <c r="H217" s="4" t="s">
        <v>140</v>
      </c>
      <c r="I217" s="4"/>
      <c r="J217" s="4"/>
      <c r="K217" s="4">
        <v>-211</v>
      </c>
      <c r="L217" s="4">
        <v>26</v>
      </c>
      <c r="M217" s="4">
        <v>3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>
        <v>0</v>
      </c>
      <c r="X217" s="4">
        <v>1</v>
      </c>
      <c r="Y217" s="4">
        <v>0</v>
      </c>
      <c r="Z217" s="4"/>
      <c r="AA217" s="4"/>
      <c r="AB217" s="4"/>
    </row>
    <row r="218" spans="1:245" x14ac:dyDescent="0.2">
      <c r="A218" s="4">
        <v>50</v>
      </c>
      <c r="B218" s="4">
        <v>0</v>
      </c>
      <c r="C218" s="4">
        <v>0</v>
      </c>
      <c r="D218" s="4">
        <v>1</v>
      </c>
      <c r="E218" s="4">
        <v>224</v>
      </c>
      <c r="F218" s="4">
        <f>ROUND(Source!AR190,O218)</f>
        <v>59002.18</v>
      </c>
      <c r="G218" s="4" t="s">
        <v>141</v>
      </c>
      <c r="H218" s="4" t="s">
        <v>142</v>
      </c>
      <c r="I218" s="4"/>
      <c r="J218" s="4"/>
      <c r="K218" s="4">
        <v>-224</v>
      </c>
      <c r="L218" s="4">
        <v>27</v>
      </c>
      <c r="M218" s="4">
        <v>3</v>
      </c>
      <c r="N218" s="4" t="s">
        <v>3</v>
      </c>
      <c r="O218" s="4">
        <v>2</v>
      </c>
      <c r="P218" s="4"/>
      <c r="Q218" s="4"/>
      <c r="R218" s="4"/>
      <c r="S218" s="4"/>
      <c r="T218" s="4"/>
      <c r="U218" s="4"/>
      <c r="V218" s="4"/>
      <c r="W218" s="4">
        <v>59002.18</v>
      </c>
      <c r="X218" s="4">
        <v>1</v>
      </c>
      <c r="Y218" s="4">
        <v>59002.18</v>
      </c>
      <c r="Z218" s="4"/>
      <c r="AA218" s="4"/>
      <c r="AB218" s="4"/>
    </row>
    <row r="220" spans="1:245" x14ac:dyDescent="0.2">
      <c r="A220" s="1">
        <v>4</v>
      </c>
      <c r="B220" s="1">
        <v>1</v>
      </c>
      <c r="C220" s="1"/>
      <c r="D220" s="1">
        <f>ROW(A231)</f>
        <v>231</v>
      </c>
      <c r="E220" s="1"/>
      <c r="F220" s="1" t="s">
        <v>18</v>
      </c>
      <c r="G220" s="1" t="s">
        <v>317</v>
      </c>
      <c r="H220" s="1" t="s">
        <v>3</v>
      </c>
      <c r="I220" s="1">
        <v>0</v>
      </c>
      <c r="J220" s="1"/>
      <c r="K220" s="1">
        <v>0</v>
      </c>
      <c r="L220" s="1"/>
      <c r="M220" s="1" t="s">
        <v>3</v>
      </c>
      <c r="N220" s="1"/>
      <c r="O220" s="1"/>
      <c r="P220" s="1"/>
      <c r="Q220" s="1"/>
      <c r="R220" s="1"/>
      <c r="S220" s="1">
        <v>0</v>
      </c>
      <c r="T220" s="1"/>
      <c r="U220" s="1" t="s">
        <v>3</v>
      </c>
      <c r="V220" s="1">
        <v>0</v>
      </c>
      <c r="W220" s="1"/>
      <c r="X220" s="1"/>
      <c r="Y220" s="1"/>
      <c r="Z220" s="1"/>
      <c r="AA220" s="1"/>
      <c r="AB220" s="1" t="s">
        <v>3</v>
      </c>
      <c r="AC220" s="1" t="s">
        <v>3</v>
      </c>
      <c r="AD220" s="1" t="s">
        <v>3</v>
      </c>
      <c r="AE220" s="1" t="s">
        <v>3</v>
      </c>
      <c r="AF220" s="1" t="s">
        <v>3</v>
      </c>
      <c r="AG220" s="1" t="s">
        <v>3</v>
      </c>
      <c r="AH220" s="1"/>
      <c r="AI220" s="1"/>
      <c r="AJ220" s="1"/>
      <c r="AK220" s="1"/>
      <c r="AL220" s="1"/>
      <c r="AM220" s="1"/>
      <c r="AN220" s="1"/>
      <c r="AO220" s="1"/>
      <c r="AP220" s="1" t="s">
        <v>3</v>
      </c>
      <c r="AQ220" s="1" t="s">
        <v>3</v>
      </c>
      <c r="AR220" s="1" t="s">
        <v>3</v>
      </c>
      <c r="AS220" s="1"/>
      <c r="AT220" s="1"/>
      <c r="AU220" s="1"/>
      <c r="AV220" s="1"/>
      <c r="AW220" s="1"/>
      <c r="AX220" s="1"/>
      <c r="AY220" s="1"/>
      <c r="AZ220" s="1" t="s">
        <v>3</v>
      </c>
      <c r="BA220" s="1"/>
      <c r="BB220" s="1" t="s">
        <v>3</v>
      </c>
      <c r="BC220" s="1" t="s">
        <v>3</v>
      </c>
      <c r="BD220" s="1" t="s">
        <v>3</v>
      </c>
      <c r="BE220" s="1" t="s">
        <v>3</v>
      </c>
      <c r="BF220" s="1" t="s">
        <v>3</v>
      </c>
      <c r="BG220" s="1" t="s">
        <v>3</v>
      </c>
      <c r="BH220" s="1" t="s">
        <v>3</v>
      </c>
      <c r="BI220" s="1" t="s">
        <v>3</v>
      </c>
      <c r="BJ220" s="1" t="s">
        <v>3</v>
      </c>
      <c r="BK220" s="1" t="s">
        <v>3</v>
      </c>
      <c r="BL220" s="1" t="s">
        <v>3</v>
      </c>
      <c r="BM220" s="1" t="s">
        <v>3</v>
      </c>
      <c r="BN220" s="1" t="s">
        <v>3</v>
      </c>
      <c r="BO220" s="1" t="s">
        <v>3</v>
      </c>
      <c r="BP220" s="1" t="s">
        <v>3</v>
      </c>
      <c r="BQ220" s="1"/>
      <c r="BR220" s="1"/>
      <c r="BS220" s="1"/>
      <c r="BT220" s="1"/>
      <c r="BU220" s="1"/>
      <c r="BV220" s="1"/>
      <c r="BW220" s="1"/>
      <c r="BX220" s="1">
        <v>0</v>
      </c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>
        <v>0</v>
      </c>
    </row>
    <row r="222" spans="1:245" x14ac:dyDescent="0.2">
      <c r="A222" s="2">
        <v>52</v>
      </c>
      <c r="B222" s="2">
        <f t="shared" ref="B222:G222" si="210">B231</f>
        <v>1</v>
      </c>
      <c r="C222" s="2">
        <f t="shared" si="210"/>
        <v>4</v>
      </c>
      <c r="D222" s="2">
        <f t="shared" si="210"/>
        <v>220</v>
      </c>
      <c r="E222" s="2">
        <f t="shared" si="210"/>
        <v>0</v>
      </c>
      <c r="F222" s="2" t="str">
        <f t="shared" si="210"/>
        <v>Новый раздел</v>
      </c>
      <c r="G222" s="2" t="str">
        <f t="shared" si="210"/>
        <v>Оборудование</v>
      </c>
      <c r="H222" s="2"/>
      <c r="I222" s="2"/>
      <c r="J222" s="2"/>
      <c r="K222" s="2"/>
      <c r="L222" s="2"/>
      <c r="M222" s="2"/>
      <c r="N222" s="2"/>
      <c r="O222" s="2">
        <f t="shared" ref="O222:AT222" si="211">O231</f>
        <v>3864741.04</v>
      </c>
      <c r="P222" s="2">
        <f t="shared" si="211"/>
        <v>3864741.04</v>
      </c>
      <c r="Q222" s="2">
        <f t="shared" si="211"/>
        <v>0</v>
      </c>
      <c r="R222" s="2">
        <f t="shared" si="211"/>
        <v>0</v>
      </c>
      <c r="S222" s="2">
        <f t="shared" si="211"/>
        <v>0</v>
      </c>
      <c r="T222" s="2">
        <f t="shared" si="211"/>
        <v>0</v>
      </c>
      <c r="U222" s="2">
        <f t="shared" si="211"/>
        <v>0</v>
      </c>
      <c r="V222" s="2">
        <f t="shared" si="211"/>
        <v>0</v>
      </c>
      <c r="W222" s="2">
        <f t="shared" si="211"/>
        <v>0</v>
      </c>
      <c r="X222" s="2">
        <f t="shared" si="211"/>
        <v>0</v>
      </c>
      <c r="Y222" s="2">
        <f t="shared" si="211"/>
        <v>0</v>
      </c>
      <c r="Z222" s="2">
        <f t="shared" si="211"/>
        <v>0</v>
      </c>
      <c r="AA222" s="2">
        <f t="shared" si="211"/>
        <v>0</v>
      </c>
      <c r="AB222" s="2">
        <f t="shared" si="211"/>
        <v>3864741.04</v>
      </c>
      <c r="AC222" s="2">
        <f t="shared" si="211"/>
        <v>3864741.04</v>
      </c>
      <c r="AD222" s="2">
        <f t="shared" si="211"/>
        <v>0</v>
      </c>
      <c r="AE222" s="2">
        <f t="shared" si="211"/>
        <v>0</v>
      </c>
      <c r="AF222" s="2">
        <f t="shared" si="211"/>
        <v>0</v>
      </c>
      <c r="AG222" s="2">
        <f t="shared" si="211"/>
        <v>0</v>
      </c>
      <c r="AH222" s="2">
        <f t="shared" si="211"/>
        <v>0</v>
      </c>
      <c r="AI222" s="2">
        <f t="shared" si="211"/>
        <v>0</v>
      </c>
      <c r="AJ222" s="2">
        <f t="shared" si="211"/>
        <v>0</v>
      </c>
      <c r="AK222" s="2">
        <f t="shared" si="211"/>
        <v>0</v>
      </c>
      <c r="AL222" s="2">
        <f t="shared" si="211"/>
        <v>0</v>
      </c>
      <c r="AM222" s="2">
        <f t="shared" si="211"/>
        <v>0</v>
      </c>
      <c r="AN222" s="2">
        <f t="shared" si="211"/>
        <v>0</v>
      </c>
      <c r="AO222" s="2">
        <f t="shared" si="211"/>
        <v>0</v>
      </c>
      <c r="AP222" s="2">
        <f t="shared" si="211"/>
        <v>0</v>
      </c>
      <c r="AQ222" s="2">
        <f t="shared" si="211"/>
        <v>0</v>
      </c>
      <c r="AR222" s="2">
        <f t="shared" si="211"/>
        <v>3864741.04</v>
      </c>
      <c r="AS222" s="2">
        <f t="shared" si="211"/>
        <v>3864741.04</v>
      </c>
      <c r="AT222" s="2">
        <f t="shared" si="211"/>
        <v>0</v>
      </c>
      <c r="AU222" s="2">
        <f t="shared" ref="AU222:BZ222" si="212">AU231</f>
        <v>0</v>
      </c>
      <c r="AV222" s="2">
        <f t="shared" si="212"/>
        <v>3864741.04</v>
      </c>
      <c r="AW222" s="2">
        <f t="shared" si="212"/>
        <v>3864741.04</v>
      </c>
      <c r="AX222" s="2">
        <f t="shared" si="212"/>
        <v>0</v>
      </c>
      <c r="AY222" s="2">
        <f t="shared" si="212"/>
        <v>3864741.04</v>
      </c>
      <c r="AZ222" s="2">
        <f t="shared" si="212"/>
        <v>0</v>
      </c>
      <c r="BA222" s="2">
        <f t="shared" si="212"/>
        <v>0</v>
      </c>
      <c r="BB222" s="2">
        <f t="shared" si="212"/>
        <v>0</v>
      </c>
      <c r="BC222" s="2">
        <f t="shared" si="212"/>
        <v>0</v>
      </c>
      <c r="BD222" s="2">
        <f t="shared" si="212"/>
        <v>0</v>
      </c>
      <c r="BE222" s="2">
        <f t="shared" si="212"/>
        <v>0</v>
      </c>
      <c r="BF222" s="2">
        <f t="shared" si="212"/>
        <v>0</v>
      </c>
      <c r="BG222" s="2">
        <f t="shared" si="212"/>
        <v>0</v>
      </c>
      <c r="BH222" s="2">
        <f t="shared" si="212"/>
        <v>0</v>
      </c>
      <c r="BI222" s="2">
        <f t="shared" si="212"/>
        <v>0</v>
      </c>
      <c r="BJ222" s="2">
        <f t="shared" si="212"/>
        <v>0</v>
      </c>
      <c r="BK222" s="2">
        <f t="shared" si="212"/>
        <v>0</v>
      </c>
      <c r="BL222" s="2">
        <f t="shared" si="212"/>
        <v>0</v>
      </c>
      <c r="BM222" s="2">
        <f t="shared" si="212"/>
        <v>0</v>
      </c>
      <c r="BN222" s="2">
        <f t="shared" si="212"/>
        <v>0</v>
      </c>
      <c r="BO222" s="2">
        <f t="shared" si="212"/>
        <v>0</v>
      </c>
      <c r="BP222" s="2">
        <f t="shared" si="212"/>
        <v>0</v>
      </c>
      <c r="BQ222" s="2">
        <f t="shared" si="212"/>
        <v>0</v>
      </c>
      <c r="BR222" s="2">
        <f t="shared" si="212"/>
        <v>0</v>
      </c>
      <c r="BS222" s="2">
        <f t="shared" si="212"/>
        <v>0</v>
      </c>
      <c r="BT222" s="2">
        <f t="shared" si="212"/>
        <v>0</v>
      </c>
      <c r="BU222" s="2">
        <f t="shared" si="212"/>
        <v>0</v>
      </c>
      <c r="BV222" s="2">
        <f t="shared" si="212"/>
        <v>0</v>
      </c>
      <c r="BW222" s="2">
        <f t="shared" si="212"/>
        <v>0</v>
      </c>
      <c r="BX222" s="2">
        <f t="shared" si="212"/>
        <v>0</v>
      </c>
      <c r="BY222" s="2">
        <f t="shared" si="212"/>
        <v>0</v>
      </c>
      <c r="BZ222" s="2">
        <f t="shared" si="212"/>
        <v>0</v>
      </c>
      <c r="CA222" s="2">
        <f t="shared" ref="CA222:DF222" si="213">CA231</f>
        <v>3864741.04</v>
      </c>
      <c r="CB222" s="2">
        <f t="shared" si="213"/>
        <v>3864741.04</v>
      </c>
      <c r="CC222" s="2">
        <f t="shared" si="213"/>
        <v>0</v>
      </c>
      <c r="CD222" s="2">
        <f t="shared" si="213"/>
        <v>0</v>
      </c>
      <c r="CE222" s="2">
        <f t="shared" si="213"/>
        <v>3864741.04</v>
      </c>
      <c r="CF222" s="2">
        <f t="shared" si="213"/>
        <v>3864741.04</v>
      </c>
      <c r="CG222" s="2">
        <f t="shared" si="213"/>
        <v>0</v>
      </c>
      <c r="CH222" s="2">
        <f t="shared" si="213"/>
        <v>3864741.04</v>
      </c>
      <c r="CI222" s="2">
        <f t="shared" si="213"/>
        <v>0</v>
      </c>
      <c r="CJ222" s="2">
        <f t="shared" si="213"/>
        <v>0</v>
      </c>
      <c r="CK222" s="2">
        <f t="shared" si="213"/>
        <v>0</v>
      </c>
      <c r="CL222" s="2">
        <f t="shared" si="213"/>
        <v>0</v>
      </c>
      <c r="CM222" s="2">
        <f t="shared" si="213"/>
        <v>0</v>
      </c>
      <c r="CN222" s="2">
        <f t="shared" si="213"/>
        <v>0</v>
      </c>
      <c r="CO222" s="2">
        <f t="shared" si="213"/>
        <v>0</v>
      </c>
      <c r="CP222" s="2">
        <f t="shared" si="213"/>
        <v>0</v>
      </c>
      <c r="CQ222" s="2">
        <f t="shared" si="213"/>
        <v>0</v>
      </c>
      <c r="CR222" s="2">
        <f t="shared" si="213"/>
        <v>0</v>
      </c>
      <c r="CS222" s="2">
        <f t="shared" si="213"/>
        <v>0</v>
      </c>
      <c r="CT222" s="2">
        <f t="shared" si="213"/>
        <v>0</v>
      </c>
      <c r="CU222" s="2">
        <f t="shared" si="213"/>
        <v>0</v>
      </c>
      <c r="CV222" s="2">
        <f t="shared" si="213"/>
        <v>0</v>
      </c>
      <c r="CW222" s="2">
        <f t="shared" si="213"/>
        <v>0</v>
      </c>
      <c r="CX222" s="2">
        <f t="shared" si="213"/>
        <v>0</v>
      </c>
      <c r="CY222" s="2">
        <f t="shared" si="213"/>
        <v>0</v>
      </c>
      <c r="CZ222" s="2">
        <f t="shared" si="213"/>
        <v>0</v>
      </c>
      <c r="DA222" s="2">
        <f t="shared" si="213"/>
        <v>0</v>
      </c>
      <c r="DB222" s="2">
        <f t="shared" si="213"/>
        <v>0</v>
      </c>
      <c r="DC222" s="2">
        <f t="shared" si="213"/>
        <v>0</v>
      </c>
      <c r="DD222" s="2">
        <f t="shared" si="213"/>
        <v>0</v>
      </c>
      <c r="DE222" s="2">
        <f t="shared" si="213"/>
        <v>0</v>
      </c>
      <c r="DF222" s="2">
        <f t="shared" si="213"/>
        <v>0</v>
      </c>
      <c r="DG222" s="3">
        <f t="shared" ref="DG222:EL222" si="214">DG231</f>
        <v>0</v>
      </c>
      <c r="DH222" s="3">
        <f t="shared" si="214"/>
        <v>0</v>
      </c>
      <c r="DI222" s="3">
        <f t="shared" si="214"/>
        <v>0</v>
      </c>
      <c r="DJ222" s="3">
        <f t="shared" si="214"/>
        <v>0</v>
      </c>
      <c r="DK222" s="3">
        <f t="shared" si="214"/>
        <v>0</v>
      </c>
      <c r="DL222" s="3">
        <f t="shared" si="214"/>
        <v>0</v>
      </c>
      <c r="DM222" s="3">
        <f t="shared" si="214"/>
        <v>0</v>
      </c>
      <c r="DN222" s="3">
        <f t="shared" si="214"/>
        <v>0</v>
      </c>
      <c r="DO222" s="3">
        <f t="shared" si="214"/>
        <v>0</v>
      </c>
      <c r="DP222" s="3">
        <f t="shared" si="214"/>
        <v>0</v>
      </c>
      <c r="DQ222" s="3">
        <f t="shared" si="214"/>
        <v>0</v>
      </c>
      <c r="DR222" s="3">
        <f t="shared" si="214"/>
        <v>0</v>
      </c>
      <c r="DS222" s="3">
        <f t="shared" si="214"/>
        <v>0</v>
      </c>
      <c r="DT222" s="3">
        <f t="shared" si="214"/>
        <v>0</v>
      </c>
      <c r="DU222" s="3">
        <f t="shared" si="214"/>
        <v>0</v>
      </c>
      <c r="DV222" s="3">
        <f t="shared" si="214"/>
        <v>0</v>
      </c>
      <c r="DW222" s="3">
        <f t="shared" si="214"/>
        <v>0</v>
      </c>
      <c r="DX222" s="3">
        <f t="shared" si="214"/>
        <v>0</v>
      </c>
      <c r="DY222" s="3">
        <f t="shared" si="214"/>
        <v>0</v>
      </c>
      <c r="DZ222" s="3">
        <f t="shared" si="214"/>
        <v>0</v>
      </c>
      <c r="EA222" s="3">
        <f t="shared" si="214"/>
        <v>0</v>
      </c>
      <c r="EB222" s="3">
        <f t="shared" si="214"/>
        <v>0</v>
      </c>
      <c r="EC222" s="3">
        <f t="shared" si="214"/>
        <v>0</v>
      </c>
      <c r="ED222" s="3">
        <f t="shared" si="214"/>
        <v>0</v>
      </c>
      <c r="EE222" s="3">
        <f t="shared" si="214"/>
        <v>0</v>
      </c>
      <c r="EF222" s="3">
        <f t="shared" si="214"/>
        <v>0</v>
      </c>
      <c r="EG222" s="3">
        <f t="shared" si="214"/>
        <v>0</v>
      </c>
      <c r="EH222" s="3">
        <f t="shared" si="214"/>
        <v>0</v>
      </c>
      <c r="EI222" s="3">
        <f t="shared" si="214"/>
        <v>0</v>
      </c>
      <c r="EJ222" s="3">
        <f t="shared" si="214"/>
        <v>0</v>
      </c>
      <c r="EK222" s="3">
        <f t="shared" si="214"/>
        <v>0</v>
      </c>
      <c r="EL222" s="3">
        <f t="shared" si="214"/>
        <v>0</v>
      </c>
      <c r="EM222" s="3">
        <f t="shared" ref="EM222:FR222" si="215">EM231</f>
        <v>0</v>
      </c>
      <c r="EN222" s="3">
        <f t="shared" si="215"/>
        <v>0</v>
      </c>
      <c r="EO222" s="3">
        <f t="shared" si="215"/>
        <v>0</v>
      </c>
      <c r="EP222" s="3">
        <f t="shared" si="215"/>
        <v>0</v>
      </c>
      <c r="EQ222" s="3">
        <f t="shared" si="215"/>
        <v>0</v>
      </c>
      <c r="ER222" s="3">
        <f t="shared" si="215"/>
        <v>0</v>
      </c>
      <c r="ES222" s="3">
        <f t="shared" si="215"/>
        <v>0</v>
      </c>
      <c r="ET222" s="3">
        <f t="shared" si="215"/>
        <v>0</v>
      </c>
      <c r="EU222" s="3">
        <f t="shared" si="215"/>
        <v>0</v>
      </c>
      <c r="EV222" s="3">
        <f t="shared" si="215"/>
        <v>0</v>
      </c>
      <c r="EW222" s="3">
        <f t="shared" si="215"/>
        <v>0</v>
      </c>
      <c r="EX222" s="3">
        <f t="shared" si="215"/>
        <v>0</v>
      </c>
      <c r="EY222" s="3">
        <f t="shared" si="215"/>
        <v>0</v>
      </c>
      <c r="EZ222" s="3">
        <f t="shared" si="215"/>
        <v>0</v>
      </c>
      <c r="FA222" s="3">
        <f t="shared" si="215"/>
        <v>0</v>
      </c>
      <c r="FB222" s="3">
        <f t="shared" si="215"/>
        <v>0</v>
      </c>
      <c r="FC222" s="3">
        <f t="shared" si="215"/>
        <v>0</v>
      </c>
      <c r="FD222" s="3">
        <f t="shared" si="215"/>
        <v>0</v>
      </c>
      <c r="FE222" s="3">
        <f t="shared" si="215"/>
        <v>0</v>
      </c>
      <c r="FF222" s="3">
        <f t="shared" si="215"/>
        <v>0</v>
      </c>
      <c r="FG222" s="3">
        <f t="shared" si="215"/>
        <v>0</v>
      </c>
      <c r="FH222" s="3">
        <f t="shared" si="215"/>
        <v>0</v>
      </c>
      <c r="FI222" s="3">
        <f t="shared" si="215"/>
        <v>0</v>
      </c>
      <c r="FJ222" s="3">
        <f t="shared" si="215"/>
        <v>0</v>
      </c>
      <c r="FK222" s="3">
        <f t="shared" si="215"/>
        <v>0</v>
      </c>
      <c r="FL222" s="3">
        <f t="shared" si="215"/>
        <v>0</v>
      </c>
      <c r="FM222" s="3">
        <f t="shared" si="215"/>
        <v>0</v>
      </c>
      <c r="FN222" s="3">
        <f t="shared" si="215"/>
        <v>0</v>
      </c>
      <c r="FO222" s="3">
        <f t="shared" si="215"/>
        <v>0</v>
      </c>
      <c r="FP222" s="3">
        <f t="shared" si="215"/>
        <v>0</v>
      </c>
      <c r="FQ222" s="3">
        <f t="shared" si="215"/>
        <v>0</v>
      </c>
      <c r="FR222" s="3">
        <f t="shared" si="215"/>
        <v>0</v>
      </c>
      <c r="FS222" s="3">
        <f t="shared" ref="FS222:GX222" si="216">FS231</f>
        <v>0</v>
      </c>
      <c r="FT222" s="3">
        <f t="shared" si="216"/>
        <v>0</v>
      </c>
      <c r="FU222" s="3">
        <f t="shared" si="216"/>
        <v>0</v>
      </c>
      <c r="FV222" s="3">
        <f t="shared" si="216"/>
        <v>0</v>
      </c>
      <c r="FW222" s="3">
        <f t="shared" si="216"/>
        <v>0</v>
      </c>
      <c r="FX222" s="3">
        <f t="shared" si="216"/>
        <v>0</v>
      </c>
      <c r="FY222" s="3">
        <f t="shared" si="216"/>
        <v>0</v>
      </c>
      <c r="FZ222" s="3">
        <f t="shared" si="216"/>
        <v>0</v>
      </c>
      <c r="GA222" s="3">
        <f t="shared" si="216"/>
        <v>0</v>
      </c>
      <c r="GB222" s="3">
        <f t="shared" si="216"/>
        <v>0</v>
      </c>
      <c r="GC222" s="3">
        <f t="shared" si="216"/>
        <v>0</v>
      </c>
      <c r="GD222" s="3">
        <f t="shared" si="216"/>
        <v>0</v>
      </c>
      <c r="GE222" s="3">
        <f t="shared" si="216"/>
        <v>0</v>
      </c>
      <c r="GF222" s="3">
        <f t="shared" si="216"/>
        <v>0</v>
      </c>
      <c r="GG222" s="3">
        <f t="shared" si="216"/>
        <v>0</v>
      </c>
      <c r="GH222" s="3">
        <f t="shared" si="216"/>
        <v>0</v>
      </c>
      <c r="GI222" s="3">
        <f t="shared" si="216"/>
        <v>0</v>
      </c>
      <c r="GJ222" s="3">
        <f t="shared" si="216"/>
        <v>0</v>
      </c>
      <c r="GK222" s="3">
        <f t="shared" si="216"/>
        <v>0</v>
      </c>
      <c r="GL222" s="3">
        <f t="shared" si="216"/>
        <v>0</v>
      </c>
      <c r="GM222" s="3">
        <f t="shared" si="216"/>
        <v>0</v>
      </c>
      <c r="GN222" s="3">
        <f t="shared" si="216"/>
        <v>0</v>
      </c>
      <c r="GO222" s="3">
        <f t="shared" si="216"/>
        <v>0</v>
      </c>
      <c r="GP222" s="3">
        <f t="shared" si="216"/>
        <v>0</v>
      </c>
      <c r="GQ222" s="3">
        <f t="shared" si="216"/>
        <v>0</v>
      </c>
      <c r="GR222" s="3">
        <f t="shared" si="216"/>
        <v>0</v>
      </c>
      <c r="GS222" s="3">
        <f t="shared" si="216"/>
        <v>0</v>
      </c>
      <c r="GT222" s="3">
        <f t="shared" si="216"/>
        <v>0</v>
      </c>
      <c r="GU222" s="3">
        <f t="shared" si="216"/>
        <v>0</v>
      </c>
      <c r="GV222" s="3">
        <f t="shared" si="216"/>
        <v>0</v>
      </c>
      <c r="GW222" s="3">
        <f t="shared" si="216"/>
        <v>0</v>
      </c>
      <c r="GX222" s="3">
        <f t="shared" si="216"/>
        <v>0</v>
      </c>
    </row>
    <row r="224" spans="1:245" x14ac:dyDescent="0.2">
      <c r="A224">
        <v>17</v>
      </c>
      <c r="B224">
        <v>1</v>
      </c>
      <c r="E224" t="s">
        <v>318</v>
      </c>
      <c r="F224" t="s">
        <v>319</v>
      </c>
      <c r="G224" t="s">
        <v>320</v>
      </c>
      <c r="H224" t="s">
        <v>321</v>
      </c>
      <c r="I224">
        <v>1</v>
      </c>
      <c r="J224">
        <v>0</v>
      </c>
      <c r="K224">
        <v>1</v>
      </c>
      <c r="O224">
        <f t="shared" ref="O224:O229" si="217">ROUND(CP224,2)</f>
        <v>3848669.54</v>
      </c>
      <c r="P224">
        <f t="shared" ref="P224:P229" si="218">ROUND((ROUND((AC224*AW224*I224),2)*BC224),2)</f>
        <v>3848669.54</v>
      </c>
      <c r="Q224">
        <f t="shared" ref="Q224:Q229" si="219">(ROUND((ROUND(((ET224)*AV224*I224),2)*BB224),2)+ROUND((ROUND(((AE224-(EU224))*AV224*I224),2)*BS224),2))</f>
        <v>0</v>
      </c>
      <c r="R224">
        <f t="shared" ref="R224:R229" si="220">ROUND((ROUND((AE224*AV224*I224),2)*BS224),2)</f>
        <v>0</v>
      </c>
      <c r="S224">
        <f t="shared" ref="S224:S229" si="221">ROUND((ROUND((AF224*AV224*I224),2)*BA224),2)</f>
        <v>0</v>
      </c>
      <c r="T224">
        <f t="shared" ref="T224:T229" si="222">ROUND(CU224*I224,2)</f>
        <v>0</v>
      </c>
      <c r="U224">
        <f t="shared" ref="U224:U229" si="223">CV224*I224</f>
        <v>0</v>
      </c>
      <c r="V224">
        <f t="shared" ref="V224:V229" si="224">CW224*I224</f>
        <v>0</v>
      </c>
      <c r="W224">
        <f t="shared" ref="W224:W229" si="225">ROUND(CX224*I224,2)</f>
        <v>0</v>
      </c>
      <c r="X224">
        <f t="shared" ref="X224:Y229" si="226">ROUND(CY224,2)</f>
        <v>0</v>
      </c>
      <c r="Y224">
        <f t="shared" si="226"/>
        <v>0</v>
      </c>
      <c r="AA224">
        <v>54436342</v>
      </c>
      <c r="AB224">
        <f t="shared" ref="AB224:AB229" si="227">ROUND((AC224+AD224+AF224),6)</f>
        <v>3848669.54</v>
      </c>
      <c r="AC224">
        <f t="shared" ref="AC224:AC229" si="228">ROUND((ES224),6)</f>
        <v>3848669.54</v>
      </c>
      <c r="AD224">
        <f t="shared" ref="AD224:AD229" si="229">ROUND((((ET224)-(EU224))+AE224),6)</f>
        <v>0</v>
      </c>
      <c r="AE224">
        <f t="shared" ref="AE224:AF229" si="230">ROUND((EU224),6)</f>
        <v>0</v>
      </c>
      <c r="AF224">
        <f t="shared" si="230"/>
        <v>0</v>
      </c>
      <c r="AG224">
        <f t="shared" ref="AG224:AG229" si="231">ROUND((AP224),6)</f>
        <v>0</v>
      </c>
      <c r="AH224">
        <f t="shared" ref="AH224:AI229" si="232">(EW224)</f>
        <v>0</v>
      </c>
      <c r="AI224">
        <f t="shared" si="232"/>
        <v>0</v>
      </c>
      <c r="AJ224">
        <f t="shared" ref="AJ224:AJ229" si="233">(AS224)</f>
        <v>0</v>
      </c>
      <c r="AK224">
        <v>3848669.54</v>
      </c>
      <c r="AL224">
        <v>3848669.54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1</v>
      </c>
      <c r="AW224">
        <v>1</v>
      </c>
      <c r="AZ224">
        <v>1</v>
      </c>
      <c r="BA224">
        <v>1</v>
      </c>
      <c r="BB224">
        <v>1</v>
      </c>
      <c r="BC224">
        <v>1</v>
      </c>
      <c r="BD224" t="s">
        <v>3</v>
      </c>
      <c r="BE224" t="s">
        <v>3</v>
      </c>
      <c r="BF224" t="s">
        <v>3</v>
      </c>
      <c r="BG224" t="s">
        <v>3</v>
      </c>
      <c r="BH224">
        <v>3</v>
      </c>
      <c r="BI224">
        <v>1</v>
      </c>
      <c r="BJ224" t="s">
        <v>3</v>
      </c>
      <c r="BM224">
        <v>1617</v>
      </c>
      <c r="BN224">
        <v>0</v>
      </c>
      <c r="BO224" t="s">
        <v>3</v>
      </c>
      <c r="BP224">
        <v>0</v>
      </c>
      <c r="BQ224">
        <v>200</v>
      </c>
      <c r="BR224">
        <v>0</v>
      </c>
      <c r="BS224">
        <v>1</v>
      </c>
      <c r="BT224">
        <v>1</v>
      </c>
      <c r="BU224">
        <v>1</v>
      </c>
      <c r="BV224">
        <v>1</v>
      </c>
      <c r="BW224">
        <v>1</v>
      </c>
      <c r="BX224">
        <v>1</v>
      </c>
      <c r="BY224" t="s">
        <v>3</v>
      </c>
      <c r="BZ224">
        <v>0</v>
      </c>
      <c r="CA224">
        <v>0</v>
      </c>
      <c r="CB224" t="s">
        <v>3</v>
      </c>
      <c r="CE224">
        <v>30</v>
      </c>
      <c r="CF224">
        <v>0</v>
      </c>
      <c r="CG224">
        <v>0</v>
      </c>
      <c r="CM224">
        <v>0</v>
      </c>
      <c r="CN224" t="s">
        <v>3</v>
      </c>
      <c r="CO224">
        <v>0</v>
      </c>
      <c r="CP224">
        <f t="shared" ref="CP224:CP229" si="234">(P224+Q224+S224)</f>
        <v>3848669.54</v>
      </c>
      <c r="CQ224">
        <f t="shared" ref="CQ224:CQ229" si="235">ROUND((ROUND((AC224*AW224*1),2)*BC224),2)</f>
        <v>3848669.54</v>
      </c>
      <c r="CR224">
        <f t="shared" ref="CR224:CR229" si="236">(ROUND((ROUND(((ET224)*AV224*1),2)*BB224),2)+ROUND((ROUND(((AE224-(EU224))*AV224*1),2)*BS224),2))</f>
        <v>0</v>
      </c>
      <c r="CS224">
        <f t="shared" ref="CS224:CS229" si="237">ROUND((ROUND((AE224*AV224*1),2)*BS224),2)</f>
        <v>0</v>
      </c>
      <c r="CT224">
        <f t="shared" ref="CT224:CT229" si="238">ROUND((ROUND((AF224*AV224*1),2)*BA224),2)</f>
        <v>0</v>
      </c>
      <c r="CU224">
        <f t="shared" ref="CU224:CU229" si="239">AG224</f>
        <v>0</v>
      </c>
      <c r="CV224">
        <f t="shared" ref="CV224:CV229" si="240">(AH224*AV224)</f>
        <v>0</v>
      </c>
      <c r="CW224">
        <f t="shared" ref="CW224:CX229" si="241">AI224</f>
        <v>0</v>
      </c>
      <c r="CX224">
        <f t="shared" si="241"/>
        <v>0</v>
      </c>
      <c r="CY224">
        <f t="shared" ref="CY224:CY229" si="242">S224*(BZ224/100)</f>
        <v>0</v>
      </c>
      <c r="CZ224">
        <f t="shared" ref="CZ224:CZ229" si="243">S224*(CA224/100)</f>
        <v>0</v>
      </c>
      <c r="DC224" t="s">
        <v>3</v>
      </c>
      <c r="DD224" t="s">
        <v>3</v>
      </c>
      <c r="DE224" t="s">
        <v>3</v>
      </c>
      <c r="DF224" t="s">
        <v>3</v>
      </c>
      <c r="DG224" t="s">
        <v>3</v>
      </c>
      <c r="DH224" t="s">
        <v>3</v>
      </c>
      <c r="DI224" t="s">
        <v>3</v>
      </c>
      <c r="DJ224" t="s">
        <v>3</v>
      </c>
      <c r="DK224" t="s">
        <v>3</v>
      </c>
      <c r="DL224" t="s">
        <v>3</v>
      </c>
      <c r="DM224" t="s">
        <v>3</v>
      </c>
      <c r="DN224">
        <v>0</v>
      </c>
      <c r="DO224">
        <v>0</v>
      </c>
      <c r="DP224">
        <v>1</v>
      </c>
      <c r="DQ224">
        <v>1</v>
      </c>
      <c r="DU224">
        <v>1013</v>
      </c>
      <c r="DV224" t="s">
        <v>321</v>
      </c>
      <c r="DW224" t="s">
        <v>321</v>
      </c>
      <c r="DX224">
        <v>1</v>
      </c>
      <c r="DZ224" t="s">
        <v>3</v>
      </c>
      <c r="EA224" t="s">
        <v>3</v>
      </c>
      <c r="EB224" t="s">
        <v>3</v>
      </c>
      <c r="EC224" t="s">
        <v>3</v>
      </c>
      <c r="EE224">
        <v>54009361</v>
      </c>
      <c r="EF224">
        <v>200</v>
      </c>
      <c r="EG224" t="s">
        <v>268</v>
      </c>
      <c r="EH224">
        <v>0</v>
      </c>
      <c r="EI224" t="s">
        <v>3</v>
      </c>
      <c r="EJ224">
        <v>1</v>
      </c>
      <c r="EK224">
        <v>1617</v>
      </c>
      <c r="EL224" t="s">
        <v>269</v>
      </c>
      <c r="EM224" t="s">
        <v>270</v>
      </c>
      <c r="EO224" t="s">
        <v>3</v>
      </c>
      <c r="EQ224">
        <v>0</v>
      </c>
      <c r="ER224">
        <v>3848669.54</v>
      </c>
      <c r="ES224">
        <v>3848669.54</v>
      </c>
      <c r="ET224">
        <v>0</v>
      </c>
      <c r="EU224">
        <v>0</v>
      </c>
      <c r="EV224">
        <v>0</v>
      </c>
      <c r="EW224">
        <v>0</v>
      </c>
      <c r="EX224">
        <v>0</v>
      </c>
      <c r="EY224">
        <v>0</v>
      </c>
      <c r="EZ224">
        <v>5</v>
      </c>
      <c r="FC224">
        <v>1</v>
      </c>
      <c r="FD224">
        <v>18</v>
      </c>
      <c r="FF224">
        <v>4432249</v>
      </c>
      <c r="FQ224">
        <v>0</v>
      </c>
      <c r="FR224">
        <f t="shared" ref="FR224:FR229" si="244">ROUND(IF(AND(BH224=3,BI224=3),P224,0),2)</f>
        <v>0</v>
      </c>
      <c r="FS224">
        <v>0</v>
      </c>
      <c r="FX224">
        <v>0</v>
      </c>
      <c r="FY224">
        <v>0</v>
      </c>
      <c r="GA224" t="s">
        <v>322</v>
      </c>
      <c r="GD224">
        <v>0</v>
      </c>
      <c r="GF224">
        <v>132996986</v>
      </c>
      <c r="GG224">
        <v>2</v>
      </c>
      <c r="GH224">
        <v>3</v>
      </c>
      <c r="GI224">
        <v>-2</v>
      </c>
      <c r="GJ224">
        <v>0</v>
      </c>
      <c r="GK224">
        <f>ROUND(R224*(R12)/100,2)</f>
        <v>0</v>
      </c>
      <c r="GL224">
        <f t="shared" ref="GL224:GL229" si="245">ROUND(IF(AND(BH224=3,BI224=3,FS224&lt;&gt;0),P224,0),2)</f>
        <v>0</v>
      </c>
      <c r="GM224">
        <f t="shared" ref="GM224:GM229" si="246">ROUND(O224+X224+Y224+GK224,2)+GX224</f>
        <v>3848669.54</v>
      </c>
      <c r="GN224">
        <f t="shared" ref="GN224:GN229" si="247">IF(OR(BI224=0,BI224=1),ROUND(O224+X224+Y224+GK224,2),0)</f>
        <v>3848669.54</v>
      </c>
      <c r="GO224">
        <f t="shared" ref="GO224:GO229" si="248">IF(BI224=2,ROUND(O224+X224+Y224+GK224,2),0)</f>
        <v>0</v>
      </c>
      <c r="GP224">
        <f t="shared" ref="GP224:GP229" si="249">IF(BI224=4,ROUND(O224+X224+Y224+GK224,2)+GX224,0)</f>
        <v>0</v>
      </c>
      <c r="GR224">
        <v>1</v>
      </c>
      <c r="GS224">
        <v>1</v>
      </c>
      <c r="GT224">
        <v>0</v>
      </c>
      <c r="GU224" t="s">
        <v>3</v>
      </c>
      <c r="GV224">
        <f t="shared" ref="GV224:GV229" si="250">ROUND((GT224),6)</f>
        <v>0</v>
      </c>
      <c r="GW224">
        <v>1</v>
      </c>
      <c r="GX224">
        <f t="shared" ref="GX224:GX229" si="251">ROUND(HC224*I224,2)</f>
        <v>0</v>
      </c>
      <c r="HA224">
        <v>0</v>
      </c>
      <c r="HB224">
        <v>0</v>
      </c>
      <c r="HC224">
        <f t="shared" ref="HC224:HC229" si="252">GV224*GW224</f>
        <v>0</v>
      </c>
      <c r="HE224" t="s">
        <v>323</v>
      </c>
      <c r="HF224" t="s">
        <v>62</v>
      </c>
      <c r="HM224" t="s">
        <v>3</v>
      </c>
      <c r="HN224" t="s">
        <v>3</v>
      </c>
      <c r="HO224" t="s">
        <v>3</v>
      </c>
      <c r="HP224" t="s">
        <v>3</v>
      </c>
      <c r="HQ224" t="s">
        <v>3</v>
      </c>
      <c r="IK224">
        <v>0</v>
      </c>
    </row>
    <row r="225" spans="1:245" x14ac:dyDescent="0.2">
      <c r="A225">
        <v>17</v>
      </c>
      <c r="B225">
        <v>1</v>
      </c>
      <c r="E225" t="s">
        <v>324</v>
      </c>
      <c r="F225" t="s">
        <v>325</v>
      </c>
      <c r="G225" t="s">
        <v>326</v>
      </c>
      <c r="H225" t="s">
        <v>298</v>
      </c>
      <c r="I225">
        <v>1</v>
      </c>
      <c r="J225">
        <v>0</v>
      </c>
      <c r="K225">
        <v>1</v>
      </c>
      <c r="O225">
        <f t="shared" si="217"/>
        <v>2743.3</v>
      </c>
      <c r="P225">
        <f t="shared" si="218"/>
        <v>2743.3</v>
      </c>
      <c r="Q225">
        <f t="shared" si="219"/>
        <v>0</v>
      </c>
      <c r="R225">
        <f t="shared" si="220"/>
        <v>0</v>
      </c>
      <c r="S225">
        <f t="shared" si="221"/>
        <v>0</v>
      </c>
      <c r="T225">
        <f t="shared" si="222"/>
        <v>0</v>
      </c>
      <c r="U225">
        <f t="shared" si="223"/>
        <v>0</v>
      </c>
      <c r="V225">
        <f t="shared" si="224"/>
        <v>0</v>
      </c>
      <c r="W225">
        <f t="shared" si="225"/>
        <v>0</v>
      </c>
      <c r="X225">
        <f t="shared" si="226"/>
        <v>0</v>
      </c>
      <c r="Y225">
        <f t="shared" si="226"/>
        <v>0</v>
      </c>
      <c r="AA225">
        <v>54436342</v>
      </c>
      <c r="AB225">
        <f t="shared" si="227"/>
        <v>1192.74</v>
      </c>
      <c r="AC225">
        <f t="shared" si="228"/>
        <v>1192.74</v>
      </c>
      <c r="AD225">
        <f t="shared" si="229"/>
        <v>0</v>
      </c>
      <c r="AE225">
        <f t="shared" si="230"/>
        <v>0</v>
      </c>
      <c r="AF225">
        <f t="shared" si="230"/>
        <v>0</v>
      </c>
      <c r="AG225">
        <f t="shared" si="231"/>
        <v>0</v>
      </c>
      <c r="AH225">
        <f t="shared" si="232"/>
        <v>0</v>
      </c>
      <c r="AI225">
        <f t="shared" si="232"/>
        <v>0</v>
      </c>
      <c r="AJ225">
        <f t="shared" si="233"/>
        <v>0</v>
      </c>
      <c r="AK225">
        <v>1192.74</v>
      </c>
      <c r="AL225">
        <v>1192.74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1</v>
      </c>
      <c r="AW225">
        <v>1</v>
      </c>
      <c r="AZ225">
        <v>1</v>
      </c>
      <c r="BA225">
        <v>1</v>
      </c>
      <c r="BB225">
        <v>1</v>
      </c>
      <c r="BC225">
        <v>2.2999999999999998</v>
      </c>
      <c r="BD225" t="s">
        <v>3</v>
      </c>
      <c r="BE225" t="s">
        <v>3</v>
      </c>
      <c r="BF225" t="s">
        <v>3</v>
      </c>
      <c r="BG225" t="s">
        <v>3</v>
      </c>
      <c r="BH225">
        <v>3</v>
      </c>
      <c r="BI225">
        <v>1</v>
      </c>
      <c r="BJ225" t="s">
        <v>327</v>
      </c>
      <c r="BM225">
        <v>1617</v>
      </c>
      <c r="BN225">
        <v>0</v>
      </c>
      <c r="BO225" t="s">
        <v>3</v>
      </c>
      <c r="BP225">
        <v>0</v>
      </c>
      <c r="BQ225">
        <v>200</v>
      </c>
      <c r="BR225">
        <v>0</v>
      </c>
      <c r="BS225">
        <v>1</v>
      </c>
      <c r="BT225">
        <v>1</v>
      </c>
      <c r="BU225">
        <v>1</v>
      </c>
      <c r="BV225">
        <v>1</v>
      </c>
      <c r="BW225">
        <v>1</v>
      </c>
      <c r="BX225">
        <v>1</v>
      </c>
      <c r="BY225" t="s">
        <v>3</v>
      </c>
      <c r="BZ225">
        <v>0</v>
      </c>
      <c r="CA225">
        <v>0</v>
      </c>
      <c r="CB225" t="s">
        <v>3</v>
      </c>
      <c r="CE225">
        <v>30</v>
      </c>
      <c r="CF225">
        <v>0</v>
      </c>
      <c r="CG225">
        <v>0</v>
      </c>
      <c r="CM225">
        <v>0</v>
      </c>
      <c r="CN225" t="s">
        <v>3</v>
      </c>
      <c r="CO225">
        <v>0</v>
      </c>
      <c r="CP225">
        <f t="shared" si="234"/>
        <v>2743.3</v>
      </c>
      <c r="CQ225">
        <f t="shared" si="235"/>
        <v>2743.3</v>
      </c>
      <c r="CR225">
        <f t="shared" si="236"/>
        <v>0</v>
      </c>
      <c r="CS225">
        <f t="shared" si="237"/>
        <v>0</v>
      </c>
      <c r="CT225">
        <f t="shared" si="238"/>
        <v>0</v>
      </c>
      <c r="CU225">
        <f t="shared" si="239"/>
        <v>0</v>
      </c>
      <c r="CV225">
        <f t="shared" si="240"/>
        <v>0</v>
      </c>
      <c r="CW225">
        <f t="shared" si="241"/>
        <v>0</v>
      </c>
      <c r="CX225">
        <f t="shared" si="241"/>
        <v>0</v>
      </c>
      <c r="CY225">
        <f t="shared" si="242"/>
        <v>0</v>
      </c>
      <c r="CZ225">
        <f t="shared" si="243"/>
        <v>0</v>
      </c>
      <c r="DC225" t="s">
        <v>3</v>
      </c>
      <c r="DD225" t="s">
        <v>3</v>
      </c>
      <c r="DE225" t="s">
        <v>3</v>
      </c>
      <c r="DF225" t="s">
        <v>3</v>
      </c>
      <c r="DG225" t="s">
        <v>3</v>
      </c>
      <c r="DH225" t="s">
        <v>3</v>
      </c>
      <c r="DI225" t="s">
        <v>3</v>
      </c>
      <c r="DJ225" t="s">
        <v>3</v>
      </c>
      <c r="DK225" t="s">
        <v>3</v>
      </c>
      <c r="DL225" t="s">
        <v>3</v>
      </c>
      <c r="DM225" t="s">
        <v>3</v>
      </c>
      <c r="DN225">
        <v>0</v>
      </c>
      <c r="DO225">
        <v>0</v>
      </c>
      <c r="DP225">
        <v>1</v>
      </c>
      <c r="DQ225">
        <v>1</v>
      </c>
      <c r="DU225">
        <v>1010</v>
      </c>
      <c r="DV225" t="s">
        <v>298</v>
      </c>
      <c r="DW225" t="s">
        <v>298</v>
      </c>
      <c r="DX225">
        <v>1</v>
      </c>
      <c r="DZ225" t="s">
        <v>3</v>
      </c>
      <c r="EA225" t="s">
        <v>3</v>
      </c>
      <c r="EB225" t="s">
        <v>3</v>
      </c>
      <c r="EC225" t="s">
        <v>3</v>
      </c>
      <c r="EE225">
        <v>54009361</v>
      </c>
      <c r="EF225">
        <v>200</v>
      </c>
      <c r="EG225" t="s">
        <v>268</v>
      </c>
      <c r="EH225">
        <v>0</v>
      </c>
      <c r="EI225" t="s">
        <v>3</v>
      </c>
      <c r="EJ225">
        <v>1</v>
      </c>
      <c r="EK225">
        <v>1617</v>
      </c>
      <c r="EL225" t="s">
        <v>269</v>
      </c>
      <c r="EM225" t="s">
        <v>270</v>
      </c>
      <c r="EO225" t="s">
        <v>3</v>
      </c>
      <c r="EQ225">
        <v>0</v>
      </c>
      <c r="ER225">
        <v>1192.74</v>
      </c>
      <c r="ES225">
        <v>1192.74</v>
      </c>
      <c r="ET225">
        <v>0</v>
      </c>
      <c r="EU225">
        <v>0</v>
      </c>
      <c r="EV225">
        <v>0</v>
      </c>
      <c r="EW225">
        <v>0</v>
      </c>
      <c r="EX225">
        <v>0</v>
      </c>
      <c r="EY225">
        <v>0</v>
      </c>
      <c r="FQ225">
        <v>0</v>
      </c>
      <c r="FR225">
        <f t="shared" si="244"/>
        <v>0</v>
      </c>
      <c r="FS225">
        <v>0</v>
      </c>
      <c r="FX225">
        <v>0</v>
      </c>
      <c r="FY225">
        <v>0</v>
      </c>
      <c r="GA225" t="s">
        <v>3</v>
      </c>
      <c r="GD225">
        <v>0</v>
      </c>
      <c r="GF225">
        <v>-1965037960</v>
      </c>
      <c r="GG225">
        <v>2</v>
      </c>
      <c r="GH225">
        <v>0</v>
      </c>
      <c r="GI225">
        <v>3</v>
      </c>
      <c r="GJ225">
        <v>0</v>
      </c>
      <c r="GK225">
        <f>ROUND(R225*(R12)/100,2)</f>
        <v>0</v>
      </c>
      <c r="GL225">
        <f t="shared" si="245"/>
        <v>0</v>
      </c>
      <c r="GM225">
        <f t="shared" si="246"/>
        <v>2743.3</v>
      </c>
      <c r="GN225">
        <f t="shared" si="247"/>
        <v>2743.3</v>
      </c>
      <c r="GO225">
        <f t="shared" si="248"/>
        <v>0</v>
      </c>
      <c r="GP225">
        <f t="shared" si="249"/>
        <v>0</v>
      </c>
      <c r="GR225">
        <v>0</v>
      </c>
      <c r="GS225">
        <v>0</v>
      </c>
      <c r="GT225">
        <v>0</v>
      </c>
      <c r="GU225" t="s">
        <v>3</v>
      </c>
      <c r="GV225">
        <f t="shared" si="250"/>
        <v>0</v>
      </c>
      <c r="GW225">
        <v>1</v>
      </c>
      <c r="GX225">
        <f t="shared" si="251"/>
        <v>0</v>
      </c>
      <c r="HA225">
        <v>0</v>
      </c>
      <c r="HB225">
        <v>0</v>
      </c>
      <c r="HC225">
        <f t="shared" si="252"/>
        <v>0</v>
      </c>
      <c r="HE225" t="s">
        <v>3</v>
      </c>
      <c r="HF225" t="s">
        <v>3</v>
      </c>
      <c r="HM225" t="s">
        <v>3</v>
      </c>
      <c r="HN225" t="s">
        <v>3</v>
      </c>
      <c r="HO225" t="s">
        <v>3</v>
      </c>
      <c r="HP225" t="s">
        <v>3</v>
      </c>
      <c r="HQ225" t="s">
        <v>3</v>
      </c>
      <c r="IK225">
        <v>0</v>
      </c>
    </row>
    <row r="226" spans="1:245" x14ac:dyDescent="0.2">
      <c r="A226">
        <v>17</v>
      </c>
      <c r="B226">
        <v>1</v>
      </c>
      <c r="E226" t="s">
        <v>328</v>
      </c>
      <c r="F226" t="s">
        <v>329</v>
      </c>
      <c r="G226" t="s">
        <v>330</v>
      </c>
      <c r="H226" t="s">
        <v>298</v>
      </c>
      <c r="I226">
        <v>0</v>
      </c>
      <c r="J226">
        <v>0</v>
      </c>
      <c r="K226">
        <v>0</v>
      </c>
      <c r="O226">
        <f t="shared" si="217"/>
        <v>0</v>
      </c>
      <c r="P226">
        <f t="shared" si="218"/>
        <v>0</v>
      </c>
      <c r="Q226">
        <f t="shared" si="219"/>
        <v>0</v>
      </c>
      <c r="R226">
        <f t="shared" si="220"/>
        <v>0</v>
      </c>
      <c r="S226">
        <f t="shared" si="221"/>
        <v>0</v>
      </c>
      <c r="T226">
        <f t="shared" si="222"/>
        <v>0</v>
      </c>
      <c r="U226">
        <f t="shared" si="223"/>
        <v>0</v>
      </c>
      <c r="V226">
        <f t="shared" si="224"/>
        <v>0</v>
      </c>
      <c r="W226">
        <f t="shared" si="225"/>
        <v>0</v>
      </c>
      <c r="X226">
        <f t="shared" si="226"/>
        <v>0</v>
      </c>
      <c r="Y226">
        <f t="shared" si="226"/>
        <v>0</v>
      </c>
      <c r="AA226">
        <v>54436342</v>
      </c>
      <c r="AB226">
        <f t="shared" si="227"/>
        <v>282.77</v>
      </c>
      <c r="AC226">
        <f t="shared" si="228"/>
        <v>282.77</v>
      </c>
      <c r="AD226">
        <f t="shared" si="229"/>
        <v>0</v>
      </c>
      <c r="AE226">
        <f t="shared" si="230"/>
        <v>0</v>
      </c>
      <c r="AF226">
        <f t="shared" si="230"/>
        <v>0</v>
      </c>
      <c r="AG226">
        <f t="shared" si="231"/>
        <v>0</v>
      </c>
      <c r="AH226">
        <f t="shared" si="232"/>
        <v>0</v>
      </c>
      <c r="AI226">
        <f t="shared" si="232"/>
        <v>0</v>
      </c>
      <c r="AJ226">
        <f t="shared" si="233"/>
        <v>0</v>
      </c>
      <c r="AK226">
        <v>282.77</v>
      </c>
      <c r="AL226">
        <v>282.77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1</v>
      </c>
      <c r="AW226">
        <v>1</v>
      </c>
      <c r="AZ226">
        <v>1</v>
      </c>
      <c r="BA226">
        <v>1</v>
      </c>
      <c r="BB226">
        <v>1</v>
      </c>
      <c r="BC226">
        <v>4.8099999999999996</v>
      </c>
      <c r="BD226" t="s">
        <v>3</v>
      </c>
      <c r="BE226" t="s">
        <v>3</v>
      </c>
      <c r="BF226" t="s">
        <v>3</v>
      </c>
      <c r="BG226" t="s">
        <v>3</v>
      </c>
      <c r="BH226">
        <v>3</v>
      </c>
      <c r="BI226">
        <v>1</v>
      </c>
      <c r="BJ226" t="s">
        <v>331</v>
      </c>
      <c r="BM226">
        <v>1617</v>
      </c>
      <c r="BN226">
        <v>0</v>
      </c>
      <c r="BO226" t="s">
        <v>329</v>
      </c>
      <c r="BP226">
        <v>1</v>
      </c>
      <c r="BQ226">
        <v>200</v>
      </c>
      <c r="BR226">
        <v>0</v>
      </c>
      <c r="BS226">
        <v>1</v>
      </c>
      <c r="BT226">
        <v>1</v>
      </c>
      <c r="BU226">
        <v>1</v>
      </c>
      <c r="BV226">
        <v>1</v>
      </c>
      <c r="BW226">
        <v>1</v>
      </c>
      <c r="BX226">
        <v>1</v>
      </c>
      <c r="BY226" t="s">
        <v>3</v>
      </c>
      <c r="BZ226">
        <v>0</v>
      </c>
      <c r="CA226">
        <v>0</v>
      </c>
      <c r="CB226" t="s">
        <v>3</v>
      </c>
      <c r="CE226">
        <v>30</v>
      </c>
      <c r="CF226">
        <v>0</v>
      </c>
      <c r="CG226">
        <v>0</v>
      </c>
      <c r="CM226">
        <v>0</v>
      </c>
      <c r="CN226" t="s">
        <v>3</v>
      </c>
      <c r="CO226">
        <v>0</v>
      </c>
      <c r="CP226">
        <f t="shared" si="234"/>
        <v>0</v>
      </c>
      <c r="CQ226">
        <f t="shared" si="235"/>
        <v>1360.12</v>
      </c>
      <c r="CR226">
        <f t="shared" si="236"/>
        <v>0</v>
      </c>
      <c r="CS226">
        <f t="shared" si="237"/>
        <v>0</v>
      </c>
      <c r="CT226">
        <f t="shared" si="238"/>
        <v>0</v>
      </c>
      <c r="CU226">
        <f t="shared" si="239"/>
        <v>0</v>
      </c>
      <c r="CV226">
        <f t="shared" si="240"/>
        <v>0</v>
      </c>
      <c r="CW226">
        <f t="shared" si="241"/>
        <v>0</v>
      </c>
      <c r="CX226">
        <f t="shared" si="241"/>
        <v>0</v>
      </c>
      <c r="CY226">
        <f t="shared" si="242"/>
        <v>0</v>
      </c>
      <c r="CZ226">
        <f t="shared" si="243"/>
        <v>0</v>
      </c>
      <c r="DC226" t="s">
        <v>3</v>
      </c>
      <c r="DD226" t="s">
        <v>3</v>
      </c>
      <c r="DE226" t="s">
        <v>3</v>
      </c>
      <c r="DF226" t="s">
        <v>3</v>
      </c>
      <c r="DG226" t="s">
        <v>3</v>
      </c>
      <c r="DH226" t="s">
        <v>3</v>
      </c>
      <c r="DI226" t="s">
        <v>3</v>
      </c>
      <c r="DJ226" t="s">
        <v>3</v>
      </c>
      <c r="DK226" t="s">
        <v>3</v>
      </c>
      <c r="DL226" t="s">
        <v>3</v>
      </c>
      <c r="DM226" t="s">
        <v>3</v>
      </c>
      <c r="DN226">
        <v>0</v>
      </c>
      <c r="DO226">
        <v>0</v>
      </c>
      <c r="DP226">
        <v>1</v>
      </c>
      <c r="DQ226">
        <v>1</v>
      </c>
      <c r="DU226">
        <v>1010</v>
      </c>
      <c r="DV226" t="s">
        <v>298</v>
      </c>
      <c r="DW226" t="s">
        <v>298</v>
      </c>
      <c r="DX226">
        <v>1</v>
      </c>
      <c r="DZ226" t="s">
        <v>3</v>
      </c>
      <c r="EA226" t="s">
        <v>3</v>
      </c>
      <c r="EB226" t="s">
        <v>3</v>
      </c>
      <c r="EC226" t="s">
        <v>3</v>
      </c>
      <c r="EE226">
        <v>54009361</v>
      </c>
      <c r="EF226">
        <v>200</v>
      </c>
      <c r="EG226" t="s">
        <v>268</v>
      </c>
      <c r="EH226">
        <v>0</v>
      </c>
      <c r="EI226" t="s">
        <v>3</v>
      </c>
      <c r="EJ226">
        <v>1</v>
      </c>
      <c r="EK226">
        <v>1617</v>
      </c>
      <c r="EL226" t="s">
        <v>269</v>
      </c>
      <c r="EM226" t="s">
        <v>270</v>
      </c>
      <c r="EO226" t="s">
        <v>3</v>
      </c>
      <c r="EQ226">
        <v>0</v>
      </c>
      <c r="ER226">
        <v>282.77</v>
      </c>
      <c r="ES226">
        <v>282.77</v>
      </c>
      <c r="ET226">
        <v>0</v>
      </c>
      <c r="EU226">
        <v>0</v>
      </c>
      <c r="EV226">
        <v>0</v>
      </c>
      <c r="EW226">
        <v>0</v>
      </c>
      <c r="EX226">
        <v>0</v>
      </c>
      <c r="EY226">
        <v>0</v>
      </c>
      <c r="FQ226">
        <v>0</v>
      </c>
      <c r="FR226">
        <f t="shared" si="244"/>
        <v>0</v>
      </c>
      <c r="FS226">
        <v>0</v>
      </c>
      <c r="FX226">
        <v>0</v>
      </c>
      <c r="FY226">
        <v>0</v>
      </c>
      <c r="GA226" t="s">
        <v>3</v>
      </c>
      <c r="GD226">
        <v>0</v>
      </c>
      <c r="GF226">
        <v>2081395236</v>
      </c>
      <c r="GG226">
        <v>2</v>
      </c>
      <c r="GH226">
        <v>1</v>
      </c>
      <c r="GI226">
        <v>2</v>
      </c>
      <c r="GJ226">
        <v>0</v>
      </c>
      <c r="GK226">
        <f>ROUND(R226*(R12)/100,2)</f>
        <v>0</v>
      </c>
      <c r="GL226">
        <f t="shared" si="245"/>
        <v>0</v>
      </c>
      <c r="GM226">
        <f t="shared" si="246"/>
        <v>0</v>
      </c>
      <c r="GN226">
        <f t="shared" si="247"/>
        <v>0</v>
      </c>
      <c r="GO226">
        <f t="shared" si="248"/>
        <v>0</v>
      </c>
      <c r="GP226">
        <f t="shared" si="249"/>
        <v>0</v>
      </c>
      <c r="GR226">
        <v>0</v>
      </c>
      <c r="GS226">
        <v>3</v>
      </c>
      <c r="GT226">
        <v>0</v>
      </c>
      <c r="GU226" t="s">
        <v>3</v>
      </c>
      <c r="GV226">
        <f t="shared" si="250"/>
        <v>0</v>
      </c>
      <c r="GW226">
        <v>1</v>
      </c>
      <c r="GX226">
        <f t="shared" si="251"/>
        <v>0</v>
      </c>
      <c r="HA226">
        <v>0</v>
      </c>
      <c r="HB226">
        <v>0</v>
      </c>
      <c r="HC226">
        <f t="shared" si="252"/>
        <v>0</v>
      </c>
      <c r="HE226" t="s">
        <v>3</v>
      </c>
      <c r="HF226" t="s">
        <v>3</v>
      </c>
      <c r="HM226" t="s">
        <v>3</v>
      </c>
      <c r="HN226" t="s">
        <v>3</v>
      </c>
      <c r="HO226" t="s">
        <v>3</v>
      </c>
      <c r="HP226" t="s">
        <v>3</v>
      </c>
      <c r="HQ226" t="s">
        <v>3</v>
      </c>
      <c r="IK226">
        <v>0</v>
      </c>
    </row>
    <row r="227" spans="1:245" x14ac:dyDescent="0.2">
      <c r="A227">
        <v>17</v>
      </c>
      <c r="B227">
        <v>1</v>
      </c>
      <c r="E227" t="s">
        <v>332</v>
      </c>
      <c r="F227" t="s">
        <v>333</v>
      </c>
      <c r="G227" t="s">
        <v>245</v>
      </c>
      <c r="H227" t="s">
        <v>298</v>
      </c>
      <c r="I227">
        <v>14</v>
      </c>
      <c r="J227">
        <v>0</v>
      </c>
      <c r="K227">
        <v>14</v>
      </c>
      <c r="O227">
        <f t="shared" si="217"/>
        <v>1461.47</v>
      </c>
      <c r="P227">
        <f t="shared" si="218"/>
        <v>1461.47</v>
      </c>
      <c r="Q227">
        <f t="shared" si="219"/>
        <v>0</v>
      </c>
      <c r="R227">
        <f t="shared" si="220"/>
        <v>0</v>
      </c>
      <c r="S227">
        <f t="shared" si="221"/>
        <v>0</v>
      </c>
      <c r="T227">
        <f t="shared" si="222"/>
        <v>0</v>
      </c>
      <c r="U227">
        <f t="shared" si="223"/>
        <v>0</v>
      </c>
      <c r="V227">
        <f t="shared" si="224"/>
        <v>0</v>
      </c>
      <c r="W227">
        <f t="shared" si="225"/>
        <v>0</v>
      </c>
      <c r="X227">
        <f t="shared" si="226"/>
        <v>0</v>
      </c>
      <c r="Y227">
        <f t="shared" si="226"/>
        <v>0</v>
      </c>
      <c r="AA227">
        <v>54436342</v>
      </c>
      <c r="AB227">
        <f t="shared" si="227"/>
        <v>16.57</v>
      </c>
      <c r="AC227">
        <f t="shared" si="228"/>
        <v>16.57</v>
      </c>
      <c r="AD227">
        <f t="shared" si="229"/>
        <v>0</v>
      </c>
      <c r="AE227">
        <f t="shared" si="230"/>
        <v>0</v>
      </c>
      <c r="AF227">
        <f t="shared" si="230"/>
        <v>0</v>
      </c>
      <c r="AG227">
        <f t="shared" si="231"/>
        <v>0</v>
      </c>
      <c r="AH227">
        <f t="shared" si="232"/>
        <v>0</v>
      </c>
      <c r="AI227">
        <f t="shared" si="232"/>
        <v>0</v>
      </c>
      <c r="AJ227">
        <f t="shared" si="233"/>
        <v>0</v>
      </c>
      <c r="AK227">
        <v>16.57</v>
      </c>
      <c r="AL227">
        <v>16.57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1</v>
      </c>
      <c r="AW227">
        <v>1</v>
      </c>
      <c r="AZ227">
        <v>1</v>
      </c>
      <c r="BA227">
        <v>1</v>
      </c>
      <c r="BB227">
        <v>1</v>
      </c>
      <c r="BC227">
        <v>6.3</v>
      </c>
      <c r="BD227" t="s">
        <v>3</v>
      </c>
      <c r="BE227" t="s">
        <v>3</v>
      </c>
      <c r="BF227" t="s">
        <v>3</v>
      </c>
      <c r="BG227" t="s">
        <v>3</v>
      </c>
      <c r="BH227">
        <v>3</v>
      </c>
      <c r="BI227">
        <v>1</v>
      </c>
      <c r="BJ227" t="s">
        <v>334</v>
      </c>
      <c r="BM227">
        <v>1617</v>
      </c>
      <c r="BN227">
        <v>0</v>
      </c>
      <c r="BO227" t="s">
        <v>333</v>
      </c>
      <c r="BP227">
        <v>1</v>
      </c>
      <c r="BQ227">
        <v>200</v>
      </c>
      <c r="BR227">
        <v>0</v>
      </c>
      <c r="BS227">
        <v>1</v>
      </c>
      <c r="BT227">
        <v>1</v>
      </c>
      <c r="BU227">
        <v>1</v>
      </c>
      <c r="BV227">
        <v>1</v>
      </c>
      <c r="BW227">
        <v>1</v>
      </c>
      <c r="BX227">
        <v>1</v>
      </c>
      <c r="BY227" t="s">
        <v>3</v>
      </c>
      <c r="BZ227">
        <v>0</v>
      </c>
      <c r="CA227">
        <v>0</v>
      </c>
      <c r="CB227" t="s">
        <v>3</v>
      </c>
      <c r="CE227">
        <v>30</v>
      </c>
      <c r="CF227">
        <v>0</v>
      </c>
      <c r="CG227">
        <v>0</v>
      </c>
      <c r="CM227">
        <v>0</v>
      </c>
      <c r="CN227" t="s">
        <v>3</v>
      </c>
      <c r="CO227">
        <v>0</v>
      </c>
      <c r="CP227">
        <f t="shared" si="234"/>
        <v>1461.47</v>
      </c>
      <c r="CQ227">
        <f t="shared" si="235"/>
        <v>104.39</v>
      </c>
      <c r="CR227">
        <f t="shared" si="236"/>
        <v>0</v>
      </c>
      <c r="CS227">
        <f t="shared" si="237"/>
        <v>0</v>
      </c>
      <c r="CT227">
        <f t="shared" si="238"/>
        <v>0</v>
      </c>
      <c r="CU227">
        <f t="shared" si="239"/>
        <v>0</v>
      </c>
      <c r="CV227">
        <f t="shared" si="240"/>
        <v>0</v>
      </c>
      <c r="CW227">
        <f t="shared" si="241"/>
        <v>0</v>
      </c>
      <c r="CX227">
        <f t="shared" si="241"/>
        <v>0</v>
      </c>
      <c r="CY227">
        <f t="shared" si="242"/>
        <v>0</v>
      </c>
      <c r="CZ227">
        <f t="shared" si="243"/>
        <v>0</v>
      </c>
      <c r="DC227" t="s">
        <v>3</v>
      </c>
      <c r="DD227" t="s">
        <v>3</v>
      </c>
      <c r="DE227" t="s">
        <v>3</v>
      </c>
      <c r="DF227" t="s">
        <v>3</v>
      </c>
      <c r="DG227" t="s">
        <v>3</v>
      </c>
      <c r="DH227" t="s">
        <v>3</v>
      </c>
      <c r="DI227" t="s">
        <v>3</v>
      </c>
      <c r="DJ227" t="s">
        <v>3</v>
      </c>
      <c r="DK227" t="s">
        <v>3</v>
      </c>
      <c r="DL227" t="s">
        <v>3</v>
      </c>
      <c r="DM227" t="s">
        <v>3</v>
      </c>
      <c r="DN227">
        <v>0</v>
      </c>
      <c r="DO227">
        <v>0</v>
      </c>
      <c r="DP227">
        <v>1</v>
      </c>
      <c r="DQ227">
        <v>1</v>
      </c>
      <c r="DU227">
        <v>1010</v>
      </c>
      <c r="DV227" t="s">
        <v>298</v>
      </c>
      <c r="DW227" t="s">
        <v>298</v>
      </c>
      <c r="DX227">
        <v>1</v>
      </c>
      <c r="DZ227" t="s">
        <v>3</v>
      </c>
      <c r="EA227" t="s">
        <v>3</v>
      </c>
      <c r="EB227" t="s">
        <v>3</v>
      </c>
      <c r="EC227" t="s">
        <v>3</v>
      </c>
      <c r="EE227">
        <v>54009361</v>
      </c>
      <c r="EF227">
        <v>200</v>
      </c>
      <c r="EG227" t="s">
        <v>268</v>
      </c>
      <c r="EH227">
        <v>0</v>
      </c>
      <c r="EI227" t="s">
        <v>3</v>
      </c>
      <c r="EJ227">
        <v>1</v>
      </c>
      <c r="EK227">
        <v>1617</v>
      </c>
      <c r="EL227" t="s">
        <v>269</v>
      </c>
      <c r="EM227" t="s">
        <v>270</v>
      </c>
      <c r="EO227" t="s">
        <v>3</v>
      </c>
      <c r="EQ227">
        <v>0</v>
      </c>
      <c r="ER227">
        <v>16.57</v>
      </c>
      <c r="ES227">
        <v>16.57</v>
      </c>
      <c r="ET227">
        <v>0</v>
      </c>
      <c r="EU227">
        <v>0</v>
      </c>
      <c r="EV227">
        <v>0</v>
      </c>
      <c r="EW227">
        <v>0</v>
      </c>
      <c r="EX227">
        <v>0</v>
      </c>
      <c r="EY227">
        <v>0</v>
      </c>
      <c r="FQ227">
        <v>0</v>
      </c>
      <c r="FR227">
        <f t="shared" si="244"/>
        <v>0</v>
      </c>
      <c r="FS227">
        <v>0</v>
      </c>
      <c r="FX227">
        <v>0</v>
      </c>
      <c r="FY227">
        <v>0</v>
      </c>
      <c r="GA227" t="s">
        <v>3</v>
      </c>
      <c r="GD227">
        <v>0</v>
      </c>
      <c r="GF227">
        <v>1341938684</v>
      </c>
      <c r="GG227">
        <v>2</v>
      </c>
      <c r="GH227">
        <v>1</v>
      </c>
      <c r="GI227">
        <v>2</v>
      </c>
      <c r="GJ227">
        <v>0</v>
      </c>
      <c r="GK227">
        <f>ROUND(R227*(R12)/100,2)</f>
        <v>0</v>
      </c>
      <c r="GL227">
        <f t="shared" si="245"/>
        <v>0</v>
      </c>
      <c r="GM227">
        <f t="shared" si="246"/>
        <v>1461.47</v>
      </c>
      <c r="GN227">
        <f t="shared" si="247"/>
        <v>1461.47</v>
      </c>
      <c r="GO227">
        <f t="shared" si="248"/>
        <v>0</v>
      </c>
      <c r="GP227">
        <f t="shared" si="249"/>
        <v>0</v>
      </c>
      <c r="GR227">
        <v>0</v>
      </c>
      <c r="GS227">
        <v>0</v>
      </c>
      <c r="GT227">
        <v>0</v>
      </c>
      <c r="GU227" t="s">
        <v>3</v>
      </c>
      <c r="GV227">
        <f t="shared" si="250"/>
        <v>0</v>
      </c>
      <c r="GW227">
        <v>1</v>
      </c>
      <c r="GX227">
        <f t="shared" si="251"/>
        <v>0</v>
      </c>
      <c r="HA227">
        <v>0</v>
      </c>
      <c r="HB227">
        <v>0</v>
      </c>
      <c r="HC227">
        <f t="shared" si="252"/>
        <v>0</v>
      </c>
      <c r="HE227" t="s">
        <v>3</v>
      </c>
      <c r="HF227" t="s">
        <v>3</v>
      </c>
      <c r="HM227" t="s">
        <v>3</v>
      </c>
      <c r="HN227" t="s">
        <v>3</v>
      </c>
      <c r="HO227" t="s">
        <v>3</v>
      </c>
      <c r="HP227" t="s">
        <v>3</v>
      </c>
      <c r="HQ227" t="s">
        <v>3</v>
      </c>
      <c r="IK227">
        <v>0</v>
      </c>
    </row>
    <row r="228" spans="1:245" x14ac:dyDescent="0.2">
      <c r="A228">
        <v>17</v>
      </c>
      <c r="B228">
        <v>1</v>
      </c>
      <c r="E228" t="s">
        <v>335</v>
      </c>
      <c r="F228" t="s">
        <v>336</v>
      </c>
      <c r="G228" t="s">
        <v>337</v>
      </c>
      <c r="H228" t="s">
        <v>298</v>
      </c>
      <c r="I228">
        <v>8</v>
      </c>
      <c r="J228">
        <v>0</v>
      </c>
      <c r="K228">
        <v>8</v>
      </c>
      <c r="O228">
        <f t="shared" si="217"/>
        <v>1948.03</v>
      </c>
      <c r="P228">
        <f t="shared" si="218"/>
        <v>1948.03</v>
      </c>
      <c r="Q228">
        <f t="shared" si="219"/>
        <v>0</v>
      </c>
      <c r="R228">
        <f t="shared" si="220"/>
        <v>0</v>
      </c>
      <c r="S228">
        <f t="shared" si="221"/>
        <v>0</v>
      </c>
      <c r="T228">
        <f t="shared" si="222"/>
        <v>0</v>
      </c>
      <c r="U228">
        <f t="shared" si="223"/>
        <v>0</v>
      </c>
      <c r="V228">
        <f t="shared" si="224"/>
        <v>0</v>
      </c>
      <c r="W228">
        <f t="shared" si="225"/>
        <v>0</v>
      </c>
      <c r="X228">
        <f t="shared" si="226"/>
        <v>0</v>
      </c>
      <c r="Y228">
        <f t="shared" si="226"/>
        <v>0</v>
      </c>
      <c r="AA228">
        <v>54436342</v>
      </c>
      <c r="AB228">
        <f t="shared" si="227"/>
        <v>53.4</v>
      </c>
      <c r="AC228">
        <f t="shared" si="228"/>
        <v>53.4</v>
      </c>
      <c r="AD228">
        <f t="shared" si="229"/>
        <v>0</v>
      </c>
      <c r="AE228">
        <f t="shared" si="230"/>
        <v>0</v>
      </c>
      <c r="AF228">
        <f t="shared" si="230"/>
        <v>0</v>
      </c>
      <c r="AG228">
        <f t="shared" si="231"/>
        <v>0</v>
      </c>
      <c r="AH228">
        <f t="shared" si="232"/>
        <v>0</v>
      </c>
      <c r="AI228">
        <f t="shared" si="232"/>
        <v>0</v>
      </c>
      <c r="AJ228">
        <f t="shared" si="233"/>
        <v>0</v>
      </c>
      <c r="AK228">
        <v>53.4</v>
      </c>
      <c r="AL228">
        <v>53.4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1</v>
      </c>
      <c r="AW228">
        <v>1</v>
      </c>
      <c r="AZ228">
        <v>1</v>
      </c>
      <c r="BA228">
        <v>1</v>
      </c>
      <c r="BB228">
        <v>1</v>
      </c>
      <c r="BC228">
        <v>4.5599999999999996</v>
      </c>
      <c r="BD228" t="s">
        <v>3</v>
      </c>
      <c r="BE228" t="s">
        <v>3</v>
      </c>
      <c r="BF228" t="s">
        <v>3</v>
      </c>
      <c r="BG228" t="s">
        <v>3</v>
      </c>
      <c r="BH228">
        <v>3</v>
      </c>
      <c r="BI228">
        <v>1</v>
      </c>
      <c r="BJ228" t="s">
        <v>338</v>
      </c>
      <c r="BM228">
        <v>1617</v>
      </c>
      <c r="BN228">
        <v>0</v>
      </c>
      <c r="BO228" t="s">
        <v>336</v>
      </c>
      <c r="BP228">
        <v>1</v>
      </c>
      <c r="BQ228">
        <v>200</v>
      </c>
      <c r="BR228">
        <v>0</v>
      </c>
      <c r="BS228">
        <v>1</v>
      </c>
      <c r="BT228">
        <v>1</v>
      </c>
      <c r="BU228">
        <v>1</v>
      </c>
      <c r="BV228">
        <v>1</v>
      </c>
      <c r="BW228">
        <v>1</v>
      </c>
      <c r="BX228">
        <v>1</v>
      </c>
      <c r="BY228" t="s">
        <v>3</v>
      </c>
      <c r="BZ228">
        <v>0</v>
      </c>
      <c r="CA228">
        <v>0</v>
      </c>
      <c r="CB228" t="s">
        <v>3</v>
      </c>
      <c r="CE228">
        <v>30</v>
      </c>
      <c r="CF228">
        <v>0</v>
      </c>
      <c r="CG228">
        <v>0</v>
      </c>
      <c r="CM228">
        <v>0</v>
      </c>
      <c r="CN228" t="s">
        <v>3</v>
      </c>
      <c r="CO228">
        <v>0</v>
      </c>
      <c r="CP228">
        <f t="shared" si="234"/>
        <v>1948.03</v>
      </c>
      <c r="CQ228">
        <f t="shared" si="235"/>
        <v>243.5</v>
      </c>
      <c r="CR228">
        <f t="shared" si="236"/>
        <v>0</v>
      </c>
      <c r="CS228">
        <f t="shared" si="237"/>
        <v>0</v>
      </c>
      <c r="CT228">
        <f t="shared" si="238"/>
        <v>0</v>
      </c>
      <c r="CU228">
        <f t="shared" si="239"/>
        <v>0</v>
      </c>
      <c r="CV228">
        <f t="shared" si="240"/>
        <v>0</v>
      </c>
      <c r="CW228">
        <f t="shared" si="241"/>
        <v>0</v>
      </c>
      <c r="CX228">
        <f t="shared" si="241"/>
        <v>0</v>
      </c>
      <c r="CY228">
        <f t="shared" si="242"/>
        <v>0</v>
      </c>
      <c r="CZ228">
        <f t="shared" si="243"/>
        <v>0</v>
      </c>
      <c r="DC228" t="s">
        <v>3</v>
      </c>
      <c r="DD228" t="s">
        <v>3</v>
      </c>
      <c r="DE228" t="s">
        <v>3</v>
      </c>
      <c r="DF228" t="s">
        <v>3</v>
      </c>
      <c r="DG228" t="s">
        <v>3</v>
      </c>
      <c r="DH228" t="s">
        <v>3</v>
      </c>
      <c r="DI228" t="s">
        <v>3</v>
      </c>
      <c r="DJ228" t="s">
        <v>3</v>
      </c>
      <c r="DK228" t="s">
        <v>3</v>
      </c>
      <c r="DL228" t="s">
        <v>3</v>
      </c>
      <c r="DM228" t="s">
        <v>3</v>
      </c>
      <c r="DN228">
        <v>0</v>
      </c>
      <c r="DO228">
        <v>0</v>
      </c>
      <c r="DP228">
        <v>1</v>
      </c>
      <c r="DQ228">
        <v>1</v>
      </c>
      <c r="DU228">
        <v>1010</v>
      </c>
      <c r="DV228" t="s">
        <v>298</v>
      </c>
      <c r="DW228" t="s">
        <v>298</v>
      </c>
      <c r="DX228">
        <v>1</v>
      </c>
      <c r="DZ228" t="s">
        <v>3</v>
      </c>
      <c r="EA228" t="s">
        <v>3</v>
      </c>
      <c r="EB228" t="s">
        <v>3</v>
      </c>
      <c r="EC228" t="s">
        <v>3</v>
      </c>
      <c r="EE228">
        <v>54009361</v>
      </c>
      <c r="EF228">
        <v>200</v>
      </c>
      <c r="EG228" t="s">
        <v>268</v>
      </c>
      <c r="EH228">
        <v>0</v>
      </c>
      <c r="EI228" t="s">
        <v>3</v>
      </c>
      <c r="EJ228">
        <v>1</v>
      </c>
      <c r="EK228">
        <v>1617</v>
      </c>
      <c r="EL228" t="s">
        <v>269</v>
      </c>
      <c r="EM228" t="s">
        <v>270</v>
      </c>
      <c r="EO228" t="s">
        <v>3</v>
      </c>
      <c r="EQ228">
        <v>0</v>
      </c>
      <c r="ER228">
        <v>53.4</v>
      </c>
      <c r="ES228">
        <v>53.4</v>
      </c>
      <c r="ET228">
        <v>0</v>
      </c>
      <c r="EU228">
        <v>0</v>
      </c>
      <c r="EV228">
        <v>0</v>
      </c>
      <c r="EW228">
        <v>0</v>
      </c>
      <c r="EX228">
        <v>0</v>
      </c>
      <c r="EY228">
        <v>0</v>
      </c>
      <c r="FQ228">
        <v>0</v>
      </c>
      <c r="FR228">
        <f t="shared" si="244"/>
        <v>0</v>
      </c>
      <c r="FS228">
        <v>0</v>
      </c>
      <c r="FX228">
        <v>0</v>
      </c>
      <c r="FY228">
        <v>0</v>
      </c>
      <c r="GA228" t="s">
        <v>3</v>
      </c>
      <c r="GD228">
        <v>0</v>
      </c>
      <c r="GF228">
        <v>817343486</v>
      </c>
      <c r="GG228">
        <v>2</v>
      </c>
      <c r="GH228">
        <v>1</v>
      </c>
      <c r="GI228">
        <v>2</v>
      </c>
      <c r="GJ228">
        <v>0</v>
      </c>
      <c r="GK228">
        <f>ROUND(R228*(R12)/100,2)</f>
        <v>0</v>
      </c>
      <c r="GL228">
        <f t="shared" si="245"/>
        <v>0</v>
      </c>
      <c r="GM228">
        <f t="shared" si="246"/>
        <v>1948.03</v>
      </c>
      <c r="GN228">
        <f t="shared" si="247"/>
        <v>1948.03</v>
      </c>
      <c r="GO228">
        <f t="shared" si="248"/>
        <v>0</v>
      </c>
      <c r="GP228">
        <f t="shared" si="249"/>
        <v>0</v>
      </c>
      <c r="GR228">
        <v>0</v>
      </c>
      <c r="GS228">
        <v>0</v>
      </c>
      <c r="GT228">
        <v>0</v>
      </c>
      <c r="GU228" t="s">
        <v>3</v>
      </c>
      <c r="GV228">
        <f t="shared" si="250"/>
        <v>0</v>
      </c>
      <c r="GW228">
        <v>1</v>
      </c>
      <c r="GX228">
        <f t="shared" si="251"/>
        <v>0</v>
      </c>
      <c r="HA228">
        <v>0</v>
      </c>
      <c r="HB228">
        <v>0</v>
      </c>
      <c r="HC228">
        <f t="shared" si="252"/>
        <v>0</v>
      </c>
      <c r="HE228" t="s">
        <v>3</v>
      </c>
      <c r="HF228" t="s">
        <v>3</v>
      </c>
      <c r="HM228" t="s">
        <v>3</v>
      </c>
      <c r="HN228" t="s">
        <v>3</v>
      </c>
      <c r="HO228" t="s">
        <v>3</v>
      </c>
      <c r="HP228" t="s">
        <v>3</v>
      </c>
      <c r="HQ228" t="s">
        <v>3</v>
      </c>
      <c r="IK228">
        <v>0</v>
      </c>
    </row>
    <row r="229" spans="1:245" x14ac:dyDescent="0.2">
      <c r="A229">
        <v>17</v>
      </c>
      <c r="B229">
        <v>1</v>
      </c>
      <c r="E229" t="s">
        <v>339</v>
      </c>
      <c r="F229" t="s">
        <v>340</v>
      </c>
      <c r="G229" t="s">
        <v>341</v>
      </c>
      <c r="H229" t="s">
        <v>261</v>
      </c>
      <c r="I229">
        <v>2</v>
      </c>
      <c r="J229">
        <v>0</v>
      </c>
      <c r="K229">
        <v>2</v>
      </c>
      <c r="O229">
        <f t="shared" si="217"/>
        <v>9918.7000000000007</v>
      </c>
      <c r="P229">
        <f t="shared" si="218"/>
        <v>9918.7000000000007</v>
      </c>
      <c r="Q229">
        <f t="shared" si="219"/>
        <v>0</v>
      </c>
      <c r="R229">
        <f t="shared" si="220"/>
        <v>0</v>
      </c>
      <c r="S229">
        <f t="shared" si="221"/>
        <v>0</v>
      </c>
      <c r="T229">
        <f t="shared" si="222"/>
        <v>0</v>
      </c>
      <c r="U229">
        <f t="shared" si="223"/>
        <v>0</v>
      </c>
      <c r="V229">
        <f t="shared" si="224"/>
        <v>0</v>
      </c>
      <c r="W229">
        <f t="shared" si="225"/>
        <v>0</v>
      </c>
      <c r="X229">
        <f t="shared" si="226"/>
        <v>0</v>
      </c>
      <c r="Y229">
        <f t="shared" si="226"/>
        <v>0</v>
      </c>
      <c r="AA229">
        <v>54436342</v>
      </c>
      <c r="AB229">
        <f t="shared" si="227"/>
        <v>508.13</v>
      </c>
      <c r="AC229">
        <f t="shared" si="228"/>
        <v>508.13</v>
      </c>
      <c r="AD229">
        <f t="shared" si="229"/>
        <v>0</v>
      </c>
      <c r="AE229">
        <f t="shared" si="230"/>
        <v>0</v>
      </c>
      <c r="AF229">
        <f t="shared" si="230"/>
        <v>0</v>
      </c>
      <c r="AG229">
        <f t="shared" si="231"/>
        <v>0</v>
      </c>
      <c r="AH229">
        <f t="shared" si="232"/>
        <v>0</v>
      </c>
      <c r="AI229">
        <f t="shared" si="232"/>
        <v>0</v>
      </c>
      <c r="AJ229">
        <f t="shared" si="233"/>
        <v>0</v>
      </c>
      <c r="AK229">
        <v>508.13</v>
      </c>
      <c r="AL229">
        <v>508.13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1</v>
      </c>
      <c r="AW229">
        <v>1</v>
      </c>
      <c r="AZ229">
        <v>1</v>
      </c>
      <c r="BA229">
        <v>1</v>
      </c>
      <c r="BB229">
        <v>1</v>
      </c>
      <c r="BC229">
        <v>9.76</v>
      </c>
      <c r="BD229" t="s">
        <v>3</v>
      </c>
      <c r="BE229" t="s">
        <v>3</v>
      </c>
      <c r="BF229" t="s">
        <v>3</v>
      </c>
      <c r="BG229" t="s">
        <v>3</v>
      </c>
      <c r="BH229">
        <v>3</v>
      </c>
      <c r="BI229">
        <v>1</v>
      </c>
      <c r="BJ229" t="s">
        <v>342</v>
      </c>
      <c r="BM229">
        <v>1617</v>
      </c>
      <c r="BN229">
        <v>0</v>
      </c>
      <c r="BO229" t="s">
        <v>340</v>
      </c>
      <c r="BP229">
        <v>1</v>
      </c>
      <c r="BQ229">
        <v>200</v>
      </c>
      <c r="BR229">
        <v>0</v>
      </c>
      <c r="BS229">
        <v>1</v>
      </c>
      <c r="BT229">
        <v>1</v>
      </c>
      <c r="BU229">
        <v>1</v>
      </c>
      <c r="BV229">
        <v>1</v>
      </c>
      <c r="BW229">
        <v>1</v>
      </c>
      <c r="BX229">
        <v>1</v>
      </c>
      <c r="BY229" t="s">
        <v>3</v>
      </c>
      <c r="BZ229">
        <v>0</v>
      </c>
      <c r="CA229">
        <v>0</v>
      </c>
      <c r="CB229" t="s">
        <v>3</v>
      </c>
      <c r="CE229">
        <v>30</v>
      </c>
      <c r="CF229">
        <v>0</v>
      </c>
      <c r="CG229">
        <v>0</v>
      </c>
      <c r="CM229">
        <v>0</v>
      </c>
      <c r="CN229" t="s">
        <v>3</v>
      </c>
      <c r="CO229">
        <v>0</v>
      </c>
      <c r="CP229">
        <f t="shared" si="234"/>
        <v>9918.7000000000007</v>
      </c>
      <c r="CQ229">
        <f t="shared" si="235"/>
        <v>4959.3500000000004</v>
      </c>
      <c r="CR229">
        <f t="shared" si="236"/>
        <v>0</v>
      </c>
      <c r="CS229">
        <f t="shared" si="237"/>
        <v>0</v>
      </c>
      <c r="CT229">
        <f t="shared" si="238"/>
        <v>0</v>
      </c>
      <c r="CU229">
        <f t="shared" si="239"/>
        <v>0</v>
      </c>
      <c r="CV229">
        <f t="shared" si="240"/>
        <v>0</v>
      </c>
      <c r="CW229">
        <f t="shared" si="241"/>
        <v>0</v>
      </c>
      <c r="CX229">
        <f t="shared" si="241"/>
        <v>0</v>
      </c>
      <c r="CY229">
        <f t="shared" si="242"/>
        <v>0</v>
      </c>
      <c r="CZ229">
        <f t="shared" si="243"/>
        <v>0</v>
      </c>
      <c r="DC229" t="s">
        <v>3</v>
      </c>
      <c r="DD229" t="s">
        <v>3</v>
      </c>
      <c r="DE229" t="s">
        <v>3</v>
      </c>
      <c r="DF229" t="s">
        <v>3</v>
      </c>
      <c r="DG229" t="s">
        <v>3</v>
      </c>
      <c r="DH229" t="s">
        <v>3</v>
      </c>
      <c r="DI229" t="s">
        <v>3</v>
      </c>
      <c r="DJ229" t="s">
        <v>3</v>
      </c>
      <c r="DK229" t="s">
        <v>3</v>
      </c>
      <c r="DL229" t="s">
        <v>3</v>
      </c>
      <c r="DM229" t="s">
        <v>3</v>
      </c>
      <c r="DN229">
        <v>0</v>
      </c>
      <c r="DO229">
        <v>0</v>
      </c>
      <c r="DP229">
        <v>1</v>
      </c>
      <c r="DQ229">
        <v>1</v>
      </c>
      <c r="DU229">
        <v>1013</v>
      </c>
      <c r="DV229" t="s">
        <v>261</v>
      </c>
      <c r="DW229" t="s">
        <v>261</v>
      </c>
      <c r="DX229">
        <v>1</v>
      </c>
      <c r="DZ229" t="s">
        <v>3</v>
      </c>
      <c r="EA229" t="s">
        <v>3</v>
      </c>
      <c r="EB229" t="s">
        <v>3</v>
      </c>
      <c r="EC229" t="s">
        <v>3</v>
      </c>
      <c r="EE229">
        <v>54009361</v>
      </c>
      <c r="EF229">
        <v>200</v>
      </c>
      <c r="EG229" t="s">
        <v>268</v>
      </c>
      <c r="EH229">
        <v>0</v>
      </c>
      <c r="EI229" t="s">
        <v>3</v>
      </c>
      <c r="EJ229">
        <v>1</v>
      </c>
      <c r="EK229">
        <v>1617</v>
      </c>
      <c r="EL229" t="s">
        <v>269</v>
      </c>
      <c r="EM229" t="s">
        <v>270</v>
      </c>
      <c r="EO229" t="s">
        <v>3</v>
      </c>
      <c r="EQ229">
        <v>0</v>
      </c>
      <c r="ER229">
        <v>508.13</v>
      </c>
      <c r="ES229">
        <v>508.13</v>
      </c>
      <c r="ET229">
        <v>0</v>
      </c>
      <c r="EU229">
        <v>0</v>
      </c>
      <c r="EV229">
        <v>0</v>
      </c>
      <c r="EW229">
        <v>0</v>
      </c>
      <c r="EX229">
        <v>0</v>
      </c>
      <c r="EY229">
        <v>0</v>
      </c>
      <c r="FQ229">
        <v>0</v>
      </c>
      <c r="FR229">
        <f t="shared" si="244"/>
        <v>0</v>
      </c>
      <c r="FS229">
        <v>0</v>
      </c>
      <c r="FX229">
        <v>0</v>
      </c>
      <c r="FY229">
        <v>0</v>
      </c>
      <c r="GA229" t="s">
        <v>3</v>
      </c>
      <c r="GD229">
        <v>0</v>
      </c>
      <c r="GF229">
        <v>-181947046</v>
      </c>
      <c r="GG229">
        <v>2</v>
      </c>
      <c r="GH229">
        <v>1</v>
      </c>
      <c r="GI229">
        <v>2</v>
      </c>
      <c r="GJ229">
        <v>0</v>
      </c>
      <c r="GK229">
        <f>ROUND(R229*(R12)/100,2)</f>
        <v>0</v>
      </c>
      <c r="GL229">
        <f t="shared" si="245"/>
        <v>0</v>
      </c>
      <c r="GM229">
        <f t="shared" si="246"/>
        <v>9918.7000000000007</v>
      </c>
      <c r="GN229">
        <f t="shared" si="247"/>
        <v>9918.7000000000007</v>
      </c>
      <c r="GO229">
        <f t="shared" si="248"/>
        <v>0</v>
      </c>
      <c r="GP229">
        <f t="shared" si="249"/>
        <v>0</v>
      </c>
      <c r="GR229">
        <v>0</v>
      </c>
      <c r="GS229">
        <v>0</v>
      </c>
      <c r="GT229">
        <v>0</v>
      </c>
      <c r="GU229" t="s">
        <v>3</v>
      </c>
      <c r="GV229">
        <f t="shared" si="250"/>
        <v>0</v>
      </c>
      <c r="GW229">
        <v>1</v>
      </c>
      <c r="GX229">
        <f t="shared" si="251"/>
        <v>0</v>
      </c>
      <c r="HA229">
        <v>0</v>
      </c>
      <c r="HB229">
        <v>0</v>
      </c>
      <c r="HC229">
        <f t="shared" si="252"/>
        <v>0</v>
      </c>
      <c r="HE229" t="s">
        <v>3</v>
      </c>
      <c r="HF229" t="s">
        <v>3</v>
      </c>
      <c r="HM229" t="s">
        <v>3</v>
      </c>
      <c r="HN229" t="s">
        <v>3</v>
      </c>
      <c r="HO229" t="s">
        <v>3</v>
      </c>
      <c r="HP229" t="s">
        <v>3</v>
      </c>
      <c r="HQ229" t="s">
        <v>3</v>
      </c>
      <c r="IK229">
        <v>0</v>
      </c>
    </row>
    <row r="231" spans="1:245" x14ac:dyDescent="0.2">
      <c r="A231" s="2">
        <v>51</v>
      </c>
      <c r="B231" s="2">
        <f>B220</f>
        <v>1</v>
      </c>
      <c r="C231" s="2">
        <f>A220</f>
        <v>4</v>
      </c>
      <c r="D231" s="2">
        <f>ROW(A220)</f>
        <v>220</v>
      </c>
      <c r="E231" s="2"/>
      <c r="F231" s="2" t="str">
        <f>IF(F220&lt;&gt;"",F220,"")</f>
        <v>Новый раздел</v>
      </c>
      <c r="G231" s="2" t="str">
        <f>IF(G220&lt;&gt;"",G220,"")</f>
        <v>Оборудование</v>
      </c>
      <c r="H231" s="2">
        <v>0</v>
      </c>
      <c r="I231" s="2"/>
      <c r="J231" s="2"/>
      <c r="K231" s="2"/>
      <c r="L231" s="2"/>
      <c r="M231" s="2"/>
      <c r="N231" s="2"/>
      <c r="O231" s="2">
        <f t="shared" ref="O231:T231" si="253">ROUND(AB231,2)</f>
        <v>3864741.04</v>
      </c>
      <c r="P231" s="2">
        <f t="shared" si="253"/>
        <v>3864741.04</v>
      </c>
      <c r="Q231" s="2">
        <f t="shared" si="253"/>
        <v>0</v>
      </c>
      <c r="R231" s="2">
        <f t="shared" si="253"/>
        <v>0</v>
      </c>
      <c r="S231" s="2">
        <f t="shared" si="253"/>
        <v>0</v>
      </c>
      <c r="T231" s="2">
        <f t="shared" si="253"/>
        <v>0</v>
      </c>
      <c r="U231" s="2">
        <f>AH231</f>
        <v>0</v>
      </c>
      <c r="V231" s="2">
        <f>AI231</f>
        <v>0</v>
      </c>
      <c r="W231" s="2">
        <f>ROUND(AJ231,2)</f>
        <v>0</v>
      </c>
      <c r="X231" s="2">
        <f>ROUND(AK231,2)</f>
        <v>0</v>
      </c>
      <c r="Y231" s="2">
        <f>ROUND(AL231,2)</f>
        <v>0</v>
      </c>
      <c r="Z231" s="2"/>
      <c r="AA231" s="2"/>
      <c r="AB231" s="2">
        <f>ROUND(SUMIF(AA224:AA229,"=54436342",O224:O229),2)</f>
        <v>3864741.04</v>
      </c>
      <c r="AC231" s="2">
        <f>ROUND(SUMIF(AA224:AA229,"=54436342",P224:P229),2)</f>
        <v>3864741.04</v>
      </c>
      <c r="AD231" s="2">
        <f>ROUND(SUMIF(AA224:AA229,"=54436342",Q224:Q229),2)</f>
        <v>0</v>
      </c>
      <c r="AE231" s="2">
        <f>ROUND(SUMIF(AA224:AA229,"=54436342",R224:R229),2)</f>
        <v>0</v>
      </c>
      <c r="AF231" s="2">
        <f>ROUND(SUMIF(AA224:AA229,"=54436342",S224:S229),2)</f>
        <v>0</v>
      </c>
      <c r="AG231" s="2">
        <f>ROUND(SUMIF(AA224:AA229,"=54436342",T224:T229),2)</f>
        <v>0</v>
      </c>
      <c r="AH231" s="2">
        <f>SUMIF(AA224:AA229,"=54436342",U224:U229)</f>
        <v>0</v>
      </c>
      <c r="AI231" s="2">
        <f>SUMIF(AA224:AA229,"=54436342",V224:V229)</f>
        <v>0</v>
      </c>
      <c r="AJ231" s="2">
        <f>ROUND(SUMIF(AA224:AA229,"=54436342",W224:W229),2)</f>
        <v>0</v>
      </c>
      <c r="AK231" s="2">
        <f>ROUND(SUMIF(AA224:AA229,"=54436342",X224:X229),2)</f>
        <v>0</v>
      </c>
      <c r="AL231" s="2">
        <f>ROUND(SUMIF(AA224:AA229,"=54436342",Y224:Y229),2)</f>
        <v>0</v>
      </c>
      <c r="AM231" s="2"/>
      <c r="AN231" s="2"/>
      <c r="AO231" s="2">
        <f t="shared" ref="AO231:BD231" si="254">ROUND(BX231,2)</f>
        <v>0</v>
      </c>
      <c r="AP231" s="2">
        <f t="shared" si="254"/>
        <v>0</v>
      </c>
      <c r="AQ231" s="2">
        <f t="shared" si="254"/>
        <v>0</v>
      </c>
      <c r="AR231" s="2">
        <f t="shared" si="254"/>
        <v>3864741.04</v>
      </c>
      <c r="AS231" s="2">
        <f t="shared" si="254"/>
        <v>3864741.04</v>
      </c>
      <c r="AT231" s="2">
        <f t="shared" si="254"/>
        <v>0</v>
      </c>
      <c r="AU231" s="2">
        <f t="shared" si="254"/>
        <v>0</v>
      </c>
      <c r="AV231" s="2">
        <f t="shared" si="254"/>
        <v>3864741.04</v>
      </c>
      <c r="AW231" s="2">
        <f t="shared" si="254"/>
        <v>3864741.04</v>
      </c>
      <c r="AX231" s="2">
        <f t="shared" si="254"/>
        <v>0</v>
      </c>
      <c r="AY231" s="2">
        <f t="shared" si="254"/>
        <v>3864741.04</v>
      </c>
      <c r="AZ231" s="2">
        <f t="shared" si="254"/>
        <v>0</v>
      </c>
      <c r="BA231" s="2">
        <f t="shared" si="254"/>
        <v>0</v>
      </c>
      <c r="BB231" s="2">
        <f t="shared" si="254"/>
        <v>0</v>
      </c>
      <c r="BC231" s="2">
        <f t="shared" si="254"/>
        <v>0</v>
      </c>
      <c r="BD231" s="2">
        <f t="shared" si="254"/>
        <v>0</v>
      </c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>
        <f>ROUND(SUMIF(AA224:AA229,"=54436342",FQ224:FQ229),2)</f>
        <v>0</v>
      </c>
      <c r="BY231" s="2">
        <f>ROUND(SUMIF(AA224:AA229,"=54436342",FR224:FR229),2)</f>
        <v>0</v>
      </c>
      <c r="BZ231" s="2">
        <f>ROUND(SUMIF(AA224:AA229,"=54436342",GL224:GL229),2)</f>
        <v>0</v>
      </c>
      <c r="CA231" s="2">
        <f>ROUND(SUMIF(AA224:AA229,"=54436342",GM224:GM229),2)</f>
        <v>3864741.04</v>
      </c>
      <c r="CB231" s="2">
        <f>ROUND(SUMIF(AA224:AA229,"=54436342",GN224:GN229),2)</f>
        <v>3864741.04</v>
      </c>
      <c r="CC231" s="2">
        <f>ROUND(SUMIF(AA224:AA229,"=54436342",GO224:GO229),2)</f>
        <v>0</v>
      </c>
      <c r="CD231" s="2">
        <f>ROUND(SUMIF(AA224:AA229,"=54436342",GP224:GP229),2)</f>
        <v>0</v>
      </c>
      <c r="CE231" s="2">
        <f>AC231-BX231</f>
        <v>3864741.04</v>
      </c>
      <c r="CF231" s="2">
        <f>AC231-BY231</f>
        <v>3864741.04</v>
      </c>
      <c r="CG231" s="2">
        <f>BX231-BZ231</f>
        <v>0</v>
      </c>
      <c r="CH231" s="2">
        <f>AC231-BX231-BY231+BZ231</f>
        <v>3864741.04</v>
      </c>
      <c r="CI231" s="2">
        <f>BY231-BZ231</f>
        <v>0</v>
      </c>
      <c r="CJ231" s="2">
        <f>ROUND(SUMIF(AA224:AA229,"=54436342",GX224:GX229),2)</f>
        <v>0</v>
      </c>
      <c r="CK231" s="2">
        <f>ROUND(SUMIF(AA224:AA229,"=54436342",GY224:GY229),2)</f>
        <v>0</v>
      </c>
      <c r="CL231" s="2">
        <f>ROUND(SUMIF(AA224:AA229,"=54436342",GZ224:GZ229),2)</f>
        <v>0</v>
      </c>
      <c r="CM231" s="2">
        <f>ROUND(SUMIF(AA224:AA229,"=54436342",HD224:HD229),2)</f>
        <v>0</v>
      </c>
      <c r="CN231" s="2"/>
      <c r="CO231" s="2"/>
      <c r="CP231" s="2"/>
      <c r="CQ231" s="2"/>
      <c r="CR231" s="2"/>
      <c r="CS231" s="2"/>
      <c r="CT231" s="2"/>
      <c r="CU231" s="2"/>
      <c r="CV231" s="2"/>
      <c r="CW231" s="2"/>
      <c r="CX231" s="2"/>
      <c r="CY231" s="2"/>
      <c r="CZ231" s="2"/>
      <c r="DA231" s="2"/>
      <c r="DB231" s="2"/>
      <c r="DC231" s="2"/>
      <c r="DD231" s="2"/>
      <c r="DE231" s="2"/>
      <c r="DF231" s="2"/>
      <c r="DG231" s="3"/>
      <c r="DH231" s="3"/>
      <c r="DI231" s="3"/>
      <c r="DJ231" s="3"/>
      <c r="DK231" s="3"/>
      <c r="DL231" s="3"/>
      <c r="DM231" s="3"/>
      <c r="DN231" s="3"/>
      <c r="DO231" s="3"/>
      <c r="DP231" s="3"/>
      <c r="DQ231" s="3"/>
      <c r="DR231" s="3"/>
      <c r="DS231" s="3"/>
      <c r="DT231" s="3"/>
      <c r="DU231" s="3"/>
      <c r="DV231" s="3"/>
      <c r="DW231" s="3"/>
      <c r="DX231" s="3"/>
      <c r="DY231" s="3"/>
      <c r="DZ231" s="3"/>
      <c r="EA231" s="3"/>
      <c r="EB231" s="3"/>
      <c r="EC231" s="3"/>
      <c r="ED231" s="3"/>
      <c r="EE231" s="3"/>
      <c r="EF231" s="3"/>
      <c r="EG231" s="3"/>
      <c r="EH231" s="3"/>
      <c r="EI231" s="3"/>
      <c r="EJ231" s="3"/>
      <c r="EK231" s="3"/>
      <c r="EL231" s="3"/>
      <c r="EM231" s="3"/>
      <c r="EN231" s="3"/>
      <c r="EO231" s="3"/>
      <c r="EP231" s="3"/>
      <c r="EQ231" s="3"/>
      <c r="ER231" s="3"/>
      <c r="ES231" s="3"/>
      <c r="ET231" s="3"/>
      <c r="EU231" s="3"/>
      <c r="EV231" s="3"/>
      <c r="EW231" s="3"/>
      <c r="EX231" s="3"/>
      <c r="EY231" s="3"/>
      <c r="EZ231" s="3"/>
      <c r="FA231" s="3"/>
      <c r="FB231" s="3"/>
      <c r="FC231" s="3"/>
      <c r="FD231" s="3"/>
      <c r="FE231" s="3"/>
      <c r="FF231" s="3"/>
      <c r="FG231" s="3"/>
      <c r="FH231" s="3"/>
      <c r="FI231" s="3"/>
      <c r="FJ231" s="3"/>
      <c r="FK231" s="3"/>
      <c r="FL231" s="3"/>
      <c r="FM231" s="3"/>
      <c r="FN231" s="3"/>
      <c r="FO231" s="3"/>
      <c r="FP231" s="3"/>
      <c r="FQ231" s="3"/>
      <c r="FR231" s="3"/>
      <c r="FS231" s="3"/>
      <c r="FT231" s="3"/>
      <c r="FU231" s="3"/>
      <c r="FV231" s="3"/>
      <c r="FW231" s="3"/>
      <c r="FX231" s="3"/>
      <c r="FY231" s="3"/>
      <c r="FZ231" s="3"/>
      <c r="GA231" s="3"/>
      <c r="GB231" s="3"/>
      <c r="GC231" s="3"/>
      <c r="GD231" s="3"/>
      <c r="GE231" s="3"/>
      <c r="GF231" s="3"/>
      <c r="GG231" s="3"/>
      <c r="GH231" s="3"/>
      <c r="GI231" s="3"/>
      <c r="GJ231" s="3"/>
      <c r="GK231" s="3"/>
      <c r="GL231" s="3"/>
      <c r="GM231" s="3"/>
      <c r="GN231" s="3"/>
      <c r="GO231" s="3"/>
      <c r="GP231" s="3"/>
      <c r="GQ231" s="3"/>
      <c r="GR231" s="3"/>
      <c r="GS231" s="3"/>
      <c r="GT231" s="3"/>
      <c r="GU231" s="3"/>
      <c r="GV231" s="3"/>
      <c r="GW231" s="3"/>
      <c r="GX231" s="3">
        <v>0</v>
      </c>
    </row>
    <row r="233" spans="1:245" x14ac:dyDescent="0.2">
      <c r="A233" s="4">
        <v>50</v>
      </c>
      <c r="B233" s="4">
        <v>0</v>
      </c>
      <c r="C233" s="4">
        <v>0</v>
      </c>
      <c r="D233" s="4">
        <v>1</v>
      </c>
      <c r="E233" s="4">
        <v>201</v>
      </c>
      <c r="F233" s="4">
        <f>ROUND(Source!O231,O233)</f>
        <v>3864741.04</v>
      </c>
      <c r="G233" s="4" t="s">
        <v>89</v>
      </c>
      <c r="H233" s="4" t="s">
        <v>90</v>
      </c>
      <c r="I233" s="4"/>
      <c r="J233" s="4"/>
      <c r="K233" s="4">
        <v>-201</v>
      </c>
      <c r="L233" s="4">
        <v>1</v>
      </c>
      <c r="M233" s="4">
        <v>3</v>
      </c>
      <c r="N233" s="4" t="s">
        <v>3</v>
      </c>
      <c r="O233" s="4">
        <v>2</v>
      </c>
      <c r="P233" s="4"/>
      <c r="Q233" s="4"/>
      <c r="R233" s="4"/>
      <c r="S233" s="4"/>
      <c r="T233" s="4"/>
      <c r="U233" s="4"/>
      <c r="V233" s="4"/>
      <c r="W233" s="4">
        <v>3864741.04</v>
      </c>
      <c r="X233" s="4">
        <v>1</v>
      </c>
      <c r="Y233" s="4">
        <v>3864741.04</v>
      </c>
      <c r="Z233" s="4"/>
      <c r="AA233" s="4"/>
      <c r="AB233" s="4"/>
    </row>
    <row r="234" spans="1:245" x14ac:dyDescent="0.2">
      <c r="A234" s="4">
        <v>50</v>
      </c>
      <c r="B234" s="4">
        <v>0</v>
      </c>
      <c r="C234" s="4">
        <v>0</v>
      </c>
      <c r="D234" s="4">
        <v>1</v>
      </c>
      <c r="E234" s="4">
        <v>202</v>
      </c>
      <c r="F234" s="4">
        <f>ROUND(Source!P231,O234)</f>
        <v>3864741.04</v>
      </c>
      <c r="G234" s="4" t="s">
        <v>91</v>
      </c>
      <c r="H234" s="4" t="s">
        <v>92</v>
      </c>
      <c r="I234" s="4"/>
      <c r="J234" s="4"/>
      <c r="K234" s="4">
        <v>-202</v>
      </c>
      <c r="L234" s="4">
        <v>2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>
        <v>3864741.04</v>
      </c>
      <c r="X234" s="4">
        <v>1</v>
      </c>
      <c r="Y234" s="4">
        <v>3864741.04</v>
      </c>
      <c r="Z234" s="4"/>
      <c r="AA234" s="4"/>
      <c r="AB234" s="4"/>
    </row>
    <row r="235" spans="1:245" x14ac:dyDescent="0.2">
      <c r="A235" s="4">
        <v>50</v>
      </c>
      <c r="B235" s="4">
        <v>0</v>
      </c>
      <c r="C235" s="4">
        <v>0</v>
      </c>
      <c r="D235" s="4">
        <v>1</v>
      </c>
      <c r="E235" s="4">
        <v>222</v>
      </c>
      <c r="F235" s="4">
        <f>ROUND(Source!AO231,O235)</f>
        <v>0</v>
      </c>
      <c r="G235" s="4" t="s">
        <v>93</v>
      </c>
      <c r="H235" s="4" t="s">
        <v>94</v>
      </c>
      <c r="I235" s="4"/>
      <c r="J235" s="4"/>
      <c r="K235" s="4">
        <v>-222</v>
      </c>
      <c r="L235" s="4">
        <v>3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>
        <v>0</v>
      </c>
      <c r="X235" s="4">
        <v>1</v>
      </c>
      <c r="Y235" s="4">
        <v>0</v>
      </c>
      <c r="Z235" s="4"/>
      <c r="AA235" s="4"/>
      <c r="AB235" s="4"/>
    </row>
    <row r="236" spans="1:245" x14ac:dyDescent="0.2">
      <c r="A236" s="4">
        <v>50</v>
      </c>
      <c r="B236" s="4">
        <v>0</v>
      </c>
      <c r="C236" s="4">
        <v>0</v>
      </c>
      <c r="D236" s="4">
        <v>1</v>
      </c>
      <c r="E236" s="4">
        <v>225</v>
      </c>
      <c r="F236" s="4">
        <f>ROUND(Source!AV231,O236)</f>
        <v>3864741.04</v>
      </c>
      <c r="G236" s="4" t="s">
        <v>95</v>
      </c>
      <c r="H236" s="4" t="s">
        <v>96</v>
      </c>
      <c r="I236" s="4"/>
      <c r="J236" s="4"/>
      <c r="K236" s="4">
        <v>-225</v>
      </c>
      <c r="L236" s="4">
        <v>4</v>
      </c>
      <c r="M236" s="4">
        <v>3</v>
      </c>
      <c r="N236" s="4" t="s">
        <v>3</v>
      </c>
      <c r="O236" s="4">
        <v>2</v>
      </c>
      <c r="P236" s="4"/>
      <c r="Q236" s="4"/>
      <c r="R236" s="4"/>
      <c r="S236" s="4"/>
      <c r="T236" s="4"/>
      <c r="U236" s="4"/>
      <c r="V236" s="4"/>
      <c r="W236" s="4">
        <v>3864741.04</v>
      </c>
      <c r="X236" s="4">
        <v>1</v>
      </c>
      <c r="Y236" s="4">
        <v>3864741.04</v>
      </c>
      <c r="Z236" s="4"/>
      <c r="AA236" s="4"/>
      <c r="AB236" s="4"/>
    </row>
    <row r="237" spans="1:245" x14ac:dyDescent="0.2">
      <c r="A237" s="4">
        <v>50</v>
      </c>
      <c r="B237" s="4">
        <v>0</v>
      </c>
      <c r="C237" s="4">
        <v>0</v>
      </c>
      <c r="D237" s="4">
        <v>1</v>
      </c>
      <c r="E237" s="4">
        <v>226</v>
      </c>
      <c r="F237" s="4">
        <f>ROUND(Source!AW231,O237)</f>
        <v>3864741.04</v>
      </c>
      <c r="G237" s="4" t="s">
        <v>97</v>
      </c>
      <c r="H237" s="4" t="s">
        <v>98</v>
      </c>
      <c r="I237" s="4"/>
      <c r="J237" s="4"/>
      <c r="K237" s="4">
        <v>-226</v>
      </c>
      <c r="L237" s="4">
        <v>5</v>
      </c>
      <c r="M237" s="4">
        <v>3</v>
      </c>
      <c r="N237" s="4" t="s">
        <v>3</v>
      </c>
      <c r="O237" s="4">
        <v>2</v>
      </c>
      <c r="P237" s="4"/>
      <c r="Q237" s="4"/>
      <c r="R237" s="4"/>
      <c r="S237" s="4"/>
      <c r="T237" s="4"/>
      <c r="U237" s="4"/>
      <c r="V237" s="4"/>
      <c r="W237" s="4">
        <v>3864741.04</v>
      </c>
      <c r="X237" s="4">
        <v>1</v>
      </c>
      <c r="Y237" s="4">
        <v>3864741.04</v>
      </c>
      <c r="Z237" s="4"/>
      <c r="AA237" s="4"/>
      <c r="AB237" s="4"/>
    </row>
    <row r="238" spans="1:245" x14ac:dyDescent="0.2">
      <c r="A238" s="4">
        <v>50</v>
      </c>
      <c r="B238" s="4">
        <v>0</v>
      </c>
      <c r="C238" s="4">
        <v>0</v>
      </c>
      <c r="D238" s="4">
        <v>1</v>
      </c>
      <c r="E238" s="4">
        <v>227</v>
      </c>
      <c r="F238" s="4">
        <f>ROUND(Source!AX231,O238)</f>
        <v>0</v>
      </c>
      <c r="G238" s="4" t="s">
        <v>99</v>
      </c>
      <c r="H238" s="4" t="s">
        <v>100</v>
      </c>
      <c r="I238" s="4"/>
      <c r="J238" s="4"/>
      <c r="K238" s="4">
        <v>-227</v>
      </c>
      <c r="L238" s="4">
        <v>6</v>
      </c>
      <c r="M238" s="4">
        <v>3</v>
      </c>
      <c r="N238" s="4" t="s">
        <v>3</v>
      </c>
      <c r="O238" s="4">
        <v>2</v>
      </c>
      <c r="P238" s="4"/>
      <c r="Q238" s="4"/>
      <c r="R238" s="4"/>
      <c r="S238" s="4"/>
      <c r="T238" s="4"/>
      <c r="U238" s="4"/>
      <c r="V238" s="4"/>
      <c r="W238" s="4">
        <v>0</v>
      </c>
      <c r="X238" s="4">
        <v>1</v>
      </c>
      <c r="Y238" s="4">
        <v>0</v>
      </c>
      <c r="Z238" s="4"/>
      <c r="AA238" s="4"/>
      <c r="AB238" s="4"/>
    </row>
    <row r="239" spans="1:245" x14ac:dyDescent="0.2">
      <c r="A239" s="4">
        <v>50</v>
      </c>
      <c r="B239" s="4">
        <v>0</v>
      </c>
      <c r="C239" s="4">
        <v>0</v>
      </c>
      <c r="D239" s="4">
        <v>1</v>
      </c>
      <c r="E239" s="4">
        <v>228</v>
      </c>
      <c r="F239" s="4">
        <f>ROUND(Source!AY231,O239)</f>
        <v>3864741.04</v>
      </c>
      <c r="G239" s="4" t="s">
        <v>101</v>
      </c>
      <c r="H239" s="4" t="s">
        <v>102</v>
      </c>
      <c r="I239" s="4"/>
      <c r="J239" s="4"/>
      <c r="K239" s="4">
        <v>-228</v>
      </c>
      <c r="L239" s="4">
        <v>7</v>
      </c>
      <c r="M239" s="4">
        <v>3</v>
      </c>
      <c r="N239" s="4" t="s">
        <v>3</v>
      </c>
      <c r="O239" s="4">
        <v>2</v>
      </c>
      <c r="P239" s="4"/>
      <c r="Q239" s="4"/>
      <c r="R239" s="4"/>
      <c r="S239" s="4"/>
      <c r="T239" s="4"/>
      <c r="U239" s="4"/>
      <c r="V239" s="4"/>
      <c r="W239" s="4">
        <v>3864741.04</v>
      </c>
      <c r="X239" s="4">
        <v>1</v>
      </c>
      <c r="Y239" s="4">
        <v>3864741.04</v>
      </c>
      <c r="Z239" s="4"/>
      <c r="AA239" s="4"/>
      <c r="AB239" s="4"/>
    </row>
    <row r="240" spans="1:245" x14ac:dyDescent="0.2">
      <c r="A240" s="4">
        <v>50</v>
      </c>
      <c r="B240" s="4">
        <v>0</v>
      </c>
      <c r="C240" s="4">
        <v>0</v>
      </c>
      <c r="D240" s="4">
        <v>1</v>
      </c>
      <c r="E240" s="4">
        <v>216</v>
      </c>
      <c r="F240" s="4">
        <f>ROUND(Source!AP231,O240)</f>
        <v>0</v>
      </c>
      <c r="G240" s="4" t="s">
        <v>103</v>
      </c>
      <c r="H240" s="4" t="s">
        <v>104</v>
      </c>
      <c r="I240" s="4"/>
      <c r="J240" s="4"/>
      <c r="K240" s="4">
        <v>-216</v>
      </c>
      <c r="L240" s="4">
        <v>8</v>
      </c>
      <c r="M240" s="4">
        <v>3</v>
      </c>
      <c r="N240" s="4" t="s">
        <v>3</v>
      </c>
      <c r="O240" s="4">
        <v>2</v>
      </c>
      <c r="P240" s="4"/>
      <c r="Q240" s="4"/>
      <c r="R240" s="4"/>
      <c r="S240" s="4"/>
      <c r="T240" s="4"/>
      <c r="U240" s="4"/>
      <c r="V240" s="4"/>
      <c r="W240" s="4">
        <v>0</v>
      </c>
      <c r="X240" s="4">
        <v>1</v>
      </c>
      <c r="Y240" s="4">
        <v>0</v>
      </c>
      <c r="Z240" s="4"/>
      <c r="AA240" s="4"/>
      <c r="AB240" s="4"/>
    </row>
    <row r="241" spans="1:28" x14ac:dyDescent="0.2">
      <c r="A241" s="4">
        <v>50</v>
      </c>
      <c r="B241" s="4">
        <v>0</v>
      </c>
      <c r="C241" s="4">
        <v>0</v>
      </c>
      <c r="D241" s="4">
        <v>1</v>
      </c>
      <c r="E241" s="4">
        <v>223</v>
      </c>
      <c r="F241" s="4">
        <f>ROUND(Source!AQ231,O241)</f>
        <v>0</v>
      </c>
      <c r="G241" s="4" t="s">
        <v>105</v>
      </c>
      <c r="H241" s="4" t="s">
        <v>106</v>
      </c>
      <c r="I241" s="4"/>
      <c r="J241" s="4"/>
      <c r="K241" s="4">
        <v>-223</v>
      </c>
      <c r="L241" s="4">
        <v>9</v>
      </c>
      <c r="M241" s="4">
        <v>3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>
        <v>0</v>
      </c>
      <c r="X241" s="4">
        <v>1</v>
      </c>
      <c r="Y241" s="4">
        <v>0</v>
      </c>
      <c r="Z241" s="4"/>
      <c r="AA241" s="4"/>
      <c r="AB241" s="4"/>
    </row>
    <row r="242" spans="1:28" x14ac:dyDescent="0.2">
      <c r="A242" s="4">
        <v>50</v>
      </c>
      <c r="B242" s="4">
        <v>0</v>
      </c>
      <c r="C242" s="4">
        <v>0</v>
      </c>
      <c r="D242" s="4">
        <v>1</v>
      </c>
      <c r="E242" s="4">
        <v>229</v>
      </c>
      <c r="F242" s="4">
        <f>ROUND(Source!AZ231,O242)</f>
        <v>0</v>
      </c>
      <c r="G242" s="4" t="s">
        <v>107</v>
      </c>
      <c r="H242" s="4" t="s">
        <v>108</v>
      </c>
      <c r="I242" s="4"/>
      <c r="J242" s="4"/>
      <c r="K242" s="4">
        <v>-229</v>
      </c>
      <c r="L242" s="4">
        <v>10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>
        <v>0</v>
      </c>
      <c r="X242" s="4">
        <v>1</v>
      </c>
      <c r="Y242" s="4">
        <v>0</v>
      </c>
      <c r="Z242" s="4"/>
      <c r="AA242" s="4"/>
      <c r="AB242" s="4"/>
    </row>
    <row r="243" spans="1:28" x14ac:dyDescent="0.2">
      <c r="A243" s="4">
        <v>50</v>
      </c>
      <c r="B243" s="4">
        <v>0</v>
      </c>
      <c r="C243" s="4">
        <v>0</v>
      </c>
      <c r="D243" s="4">
        <v>1</v>
      </c>
      <c r="E243" s="4">
        <v>203</v>
      </c>
      <c r="F243" s="4">
        <f>ROUND(Source!Q231,O243)</f>
        <v>0</v>
      </c>
      <c r="G243" s="4" t="s">
        <v>109</v>
      </c>
      <c r="H243" s="4" t="s">
        <v>110</v>
      </c>
      <c r="I243" s="4"/>
      <c r="J243" s="4"/>
      <c r="K243" s="4">
        <v>-203</v>
      </c>
      <c r="L243" s="4">
        <v>11</v>
      </c>
      <c r="M243" s="4">
        <v>3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>
        <v>0</v>
      </c>
      <c r="X243" s="4">
        <v>1</v>
      </c>
      <c r="Y243" s="4">
        <v>0</v>
      </c>
      <c r="Z243" s="4"/>
      <c r="AA243" s="4"/>
      <c r="AB243" s="4"/>
    </row>
    <row r="244" spans="1:28" x14ac:dyDescent="0.2">
      <c r="A244" s="4">
        <v>50</v>
      </c>
      <c r="B244" s="4">
        <v>0</v>
      </c>
      <c r="C244" s="4">
        <v>0</v>
      </c>
      <c r="D244" s="4">
        <v>1</v>
      </c>
      <c r="E244" s="4">
        <v>231</v>
      </c>
      <c r="F244" s="4">
        <f>ROUND(Source!BB231,O244)</f>
        <v>0</v>
      </c>
      <c r="G244" s="4" t="s">
        <v>111</v>
      </c>
      <c r="H244" s="4" t="s">
        <v>112</v>
      </c>
      <c r="I244" s="4"/>
      <c r="J244" s="4"/>
      <c r="K244" s="4">
        <v>-231</v>
      </c>
      <c r="L244" s="4">
        <v>12</v>
      </c>
      <c r="M244" s="4">
        <v>3</v>
      </c>
      <c r="N244" s="4" t="s">
        <v>3</v>
      </c>
      <c r="O244" s="4">
        <v>2</v>
      </c>
      <c r="P244" s="4"/>
      <c r="Q244" s="4"/>
      <c r="R244" s="4"/>
      <c r="S244" s="4"/>
      <c r="T244" s="4"/>
      <c r="U244" s="4"/>
      <c r="V244" s="4"/>
      <c r="W244" s="4">
        <v>0</v>
      </c>
      <c r="X244" s="4">
        <v>1</v>
      </c>
      <c r="Y244" s="4">
        <v>0</v>
      </c>
      <c r="Z244" s="4"/>
      <c r="AA244" s="4"/>
      <c r="AB244" s="4"/>
    </row>
    <row r="245" spans="1:28" x14ac:dyDescent="0.2">
      <c r="A245" s="4">
        <v>50</v>
      </c>
      <c r="B245" s="4">
        <v>0</v>
      </c>
      <c r="C245" s="4">
        <v>0</v>
      </c>
      <c r="D245" s="4">
        <v>1</v>
      </c>
      <c r="E245" s="4">
        <v>204</v>
      </c>
      <c r="F245" s="4">
        <f>ROUND(Source!R231,O245)</f>
        <v>0</v>
      </c>
      <c r="G245" s="4" t="s">
        <v>113</v>
      </c>
      <c r="H245" s="4" t="s">
        <v>114</v>
      </c>
      <c r="I245" s="4"/>
      <c r="J245" s="4"/>
      <c r="K245" s="4">
        <v>-204</v>
      </c>
      <c r="L245" s="4">
        <v>13</v>
      </c>
      <c r="M245" s="4">
        <v>3</v>
      </c>
      <c r="N245" s="4" t="s">
        <v>3</v>
      </c>
      <c r="O245" s="4">
        <v>2</v>
      </c>
      <c r="P245" s="4"/>
      <c r="Q245" s="4"/>
      <c r="R245" s="4"/>
      <c r="S245" s="4"/>
      <c r="T245" s="4"/>
      <c r="U245" s="4"/>
      <c r="V245" s="4"/>
      <c r="W245" s="4">
        <v>0</v>
      </c>
      <c r="X245" s="4">
        <v>1</v>
      </c>
      <c r="Y245" s="4">
        <v>0</v>
      </c>
      <c r="Z245" s="4"/>
      <c r="AA245" s="4"/>
      <c r="AB245" s="4"/>
    </row>
    <row r="246" spans="1:28" x14ac:dyDescent="0.2">
      <c r="A246" s="4">
        <v>50</v>
      </c>
      <c r="B246" s="4">
        <v>0</v>
      </c>
      <c r="C246" s="4">
        <v>0</v>
      </c>
      <c r="D246" s="4">
        <v>1</v>
      </c>
      <c r="E246" s="4">
        <v>205</v>
      </c>
      <c r="F246" s="4">
        <f>ROUND(Source!S231,O246)</f>
        <v>0</v>
      </c>
      <c r="G246" s="4" t="s">
        <v>115</v>
      </c>
      <c r="H246" s="4" t="s">
        <v>116</v>
      </c>
      <c r="I246" s="4"/>
      <c r="J246" s="4"/>
      <c r="K246" s="4">
        <v>-205</v>
      </c>
      <c r="L246" s="4">
        <v>14</v>
      </c>
      <c r="M246" s="4">
        <v>3</v>
      </c>
      <c r="N246" s="4" t="s">
        <v>3</v>
      </c>
      <c r="O246" s="4">
        <v>2</v>
      </c>
      <c r="P246" s="4"/>
      <c r="Q246" s="4"/>
      <c r="R246" s="4"/>
      <c r="S246" s="4"/>
      <c r="T246" s="4"/>
      <c r="U246" s="4"/>
      <c r="V246" s="4"/>
      <c r="W246" s="4">
        <v>0</v>
      </c>
      <c r="X246" s="4">
        <v>1</v>
      </c>
      <c r="Y246" s="4">
        <v>0</v>
      </c>
      <c r="Z246" s="4"/>
      <c r="AA246" s="4"/>
      <c r="AB246" s="4"/>
    </row>
    <row r="247" spans="1:28" x14ac:dyDescent="0.2">
      <c r="A247" s="4">
        <v>50</v>
      </c>
      <c r="B247" s="4">
        <v>0</v>
      </c>
      <c r="C247" s="4">
        <v>0</v>
      </c>
      <c r="D247" s="4">
        <v>1</v>
      </c>
      <c r="E247" s="4">
        <v>232</v>
      </c>
      <c r="F247" s="4">
        <f>ROUND(Source!BC231,O247)</f>
        <v>0</v>
      </c>
      <c r="G247" s="4" t="s">
        <v>117</v>
      </c>
      <c r="H247" s="4" t="s">
        <v>118</v>
      </c>
      <c r="I247" s="4"/>
      <c r="J247" s="4"/>
      <c r="K247" s="4">
        <v>-232</v>
      </c>
      <c r="L247" s="4">
        <v>15</v>
      </c>
      <c r="M247" s="4">
        <v>3</v>
      </c>
      <c r="N247" s="4" t="s">
        <v>3</v>
      </c>
      <c r="O247" s="4">
        <v>2</v>
      </c>
      <c r="P247" s="4"/>
      <c r="Q247" s="4"/>
      <c r="R247" s="4"/>
      <c r="S247" s="4"/>
      <c r="T247" s="4"/>
      <c r="U247" s="4"/>
      <c r="V247" s="4"/>
      <c r="W247" s="4">
        <v>0</v>
      </c>
      <c r="X247" s="4">
        <v>1</v>
      </c>
      <c r="Y247" s="4">
        <v>0</v>
      </c>
      <c r="Z247" s="4"/>
      <c r="AA247" s="4"/>
      <c r="AB247" s="4"/>
    </row>
    <row r="248" spans="1:28" x14ac:dyDescent="0.2">
      <c r="A248" s="4">
        <v>50</v>
      </c>
      <c r="B248" s="4">
        <v>0</v>
      </c>
      <c r="C248" s="4">
        <v>0</v>
      </c>
      <c r="D248" s="4">
        <v>1</v>
      </c>
      <c r="E248" s="4">
        <v>214</v>
      </c>
      <c r="F248" s="4">
        <f>ROUND(Source!AS231,O248)</f>
        <v>3864741.04</v>
      </c>
      <c r="G248" s="4" t="s">
        <v>119</v>
      </c>
      <c r="H248" s="4" t="s">
        <v>120</v>
      </c>
      <c r="I248" s="4"/>
      <c r="J248" s="4"/>
      <c r="K248" s="4">
        <v>-214</v>
      </c>
      <c r="L248" s="4">
        <v>16</v>
      </c>
      <c r="M248" s="4">
        <v>3</v>
      </c>
      <c r="N248" s="4" t="s">
        <v>3</v>
      </c>
      <c r="O248" s="4">
        <v>2</v>
      </c>
      <c r="P248" s="4"/>
      <c r="Q248" s="4"/>
      <c r="R248" s="4"/>
      <c r="S248" s="4"/>
      <c r="T248" s="4"/>
      <c r="U248" s="4"/>
      <c r="V248" s="4"/>
      <c r="W248" s="4">
        <v>3864741.04</v>
      </c>
      <c r="X248" s="4">
        <v>1</v>
      </c>
      <c r="Y248" s="4">
        <v>3864741.04</v>
      </c>
      <c r="Z248" s="4"/>
      <c r="AA248" s="4"/>
      <c r="AB248" s="4"/>
    </row>
    <row r="249" spans="1:28" x14ac:dyDescent="0.2">
      <c r="A249" s="4">
        <v>50</v>
      </c>
      <c r="B249" s="4">
        <v>0</v>
      </c>
      <c r="C249" s="4">
        <v>0</v>
      </c>
      <c r="D249" s="4">
        <v>1</v>
      </c>
      <c r="E249" s="4">
        <v>215</v>
      </c>
      <c r="F249" s="4">
        <f>ROUND(Source!AT231,O249)</f>
        <v>0</v>
      </c>
      <c r="G249" s="4" t="s">
        <v>121</v>
      </c>
      <c r="H249" s="4" t="s">
        <v>122</v>
      </c>
      <c r="I249" s="4"/>
      <c r="J249" s="4"/>
      <c r="K249" s="4">
        <v>-215</v>
      </c>
      <c r="L249" s="4">
        <v>17</v>
      </c>
      <c r="M249" s="4">
        <v>3</v>
      </c>
      <c r="N249" s="4" t="s">
        <v>3</v>
      </c>
      <c r="O249" s="4">
        <v>2</v>
      </c>
      <c r="P249" s="4"/>
      <c r="Q249" s="4"/>
      <c r="R249" s="4"/>
      <c r="S249" s="4"/>
      <c r="T249" s="4"/>
      <c r="U249" s="4"/>
      <c r="V249" s="4"/>
      <c r="W249" s="4">
        <v>0</v>
      </c>
      <c r="X249" s="4">
        <v>1</v>
      </c>
      <c r="Y249" s="4">
        <v>0</v>
      </c>
      <c r="Z249" s="4"/>
      <c r="AA249" s="4"/>
      <c r="AB249" s="4"/>
    </row>
    <row r="250" spans="1:28" x14ac:dyDescent="0.2">
      <c r="A250" s="4">
        <v>50</v>
      </c>
      <c r="B250" s="4">
        <v>0</v>
      </c>
      <c r="C250" s="4">
        <v>0</v>
      </c>
      <c r="D250" s="4">
        <v>1</v>
      </c>
      <c r="E250" s="4">
        <v>217</v>
      </c>
      <c r="F250" s="4">
        <f>ROUND(Source!AU231,O250)</f>
        <v>0</v>
      </c>
      <c r="G250" s="4" t="s">
        <v>123</v>
      </c>
      <c r="H250" s="4" t="s">
        <v>124</v>
      </c>
      <c r="I250" s="4"/>
      <c r="J250" s="4"/>
      <c r="K250" s="4">
        <v>-217</v>
      </c>
      <c r="L250" s="4">
        <v>18</v>
      </c>
      <c r="M250" s="4">
        <v>3</v>
      </c>
      <c r="N250" s="4" t="s">
        <v>3</v>
      </c>
      <c r="O250" s="4">
        <v>2</v>
      </c>
      <c r="P250" s="4"/>
      <c r="Q250" s="4"/>
      <c r="R250" s="4"/>
      <c r="S250" s="4"/>
      <c r="T250" s="4"/>
      <c r="U250" s="4"/>
      <c r="V250" s="4"/>
      <c r="W250" s="4">
        <v>0</v>
      </c>
      <c r="X250" s="4">
        <v>1</v>
      </c>
      <c r="Y250" s="4">
        <v>0</v>
      </c>
      <c r="Z250" s="4"/>
      <c r="AA250" s="4"/>
      <c r="AB250" s="4"/>
    </row>
    <row r="251" spans="1:28" x14ac:dyDescent="0.2">
      <c r="A251" s="4">
        <v>50</v>
      </c>
      <c r="B251" s="4">
        <v>0</v>
      </c>
      <c r="C251" s="4">
        <v>0</v>
      </c>
      <c r="D251" s="4">
        <v>1</v>
      </c>
      <c r="E251" s="4">
        <v>230</v>
      </c>
      <c r="F251" s="4">
        <f>ROUND(Source!BA231,O251)</f>
        <v>0</v>
      </c>
      <c r="G251" s="4" t="s">
        <v>125</v>
      </c>
      <c r="H251" s="4" t="s">
        <v>126</v>
      </c>
      <c r="I251" s="4"/>
      <c r="J251" s="4"/>
      <c r="K251" s="4">
        <v>-230</v>
      </c>
      <c r="L251" s="4">
        <v>19</v>
      </c>
      <c r="M251" s="4">
        <v>3</v>
      </c>
      <c r="N251" s="4" t="s">
        <v>3</v>
      </c>
      <c r="O251" s="4">
        <v>2</v>
      </c>
      <c r="P251" s="4"/>
      <c r="Q251" s="4"/>
      <c r="R251" s="4"/>
      <c r="S251" s="4"/>
      <c r="T251" s="4"/>
      <c r="U251" s="4"/>
      <c r="V251" s="4"/>
      <c r="W251" s="4">
        <v>0</v>
      </c>
      <c r="X251" s="4">
        <v>1</v>
      </c>
      <c r="Y251" s="4">
        <v>0</v>
      </c>
      <c r="Z251" s="4"/>
      <c r="AA251" s="4"/>
      <c r="AB251" s="4"/>
    </row>
    <row r="252" spans="1:28" x14ac:dyDescent="0.2">
      <c r="A252" s="4">
        <v>50</v>
      </c>
      <c r="B252" s="4">
        <v>0</v>
      </c>
      <c r="C252" s="4">
        <v>0</v>
      </c>
      <c r="D252" s="4">
        <v>1</v>
      </c>
      <c r="E252" s="4">
        <v>206</v>
      </c>
      <c r="F252" s="4">
        <f>ROUND(Source!T231,O252)</f>
        <v>0</v>
      </c>
      <c r="G252" s="4" t="s">
        <v>127</v>
      </c>
      <c r="H252" s="4" t="s">
        <v>128</v>
      </c>
      <c r="I252" s="4"/>
      <c r="J252" s="4"/>
      <c r="K252" s="4">
        <v>-206</v>
      </c>
      <c r="L252" s="4">
        <v>20</v>
      </c>
      <c r="M252" s="4">
        <v>3</v>
      </c>
      <c r="N252" s="4" t="s">
        <v>3</v>
      </c>
      <c r="O252" s="4">
        <v>2</v>
      </c>
      <c r="P252" s="4"/>
      <c r="Q252" s="4"/>
      <c r="R252" s="4"/>
      <c r="S252" s="4"/>
      <c r="T252" s="4"/>
      <c r="U252" s="4"/>
      <c r="V252" s="4"/>
      <c r="W252" s="4">
        <v>0</v>
      </c>
      <c r="X252" s="4">
        <v>1</v>
      </c>
      <c r="Y252" s="4">
        <v>0</v>
      </c>
      <c r="Z252" s="4"/>
      <c r="AA252" s="4"/>
      <c r="AB252" s="4"/>
    </row>
    <row r="253" spans="1:28" x14ac:dyDescent="0.2">
      <c r="A253" s="4">
        <v>50</v>
      </c>
      <c r="B253" s="4">
        <v>0</v>
      </c>
      <c r="C253" s="4">
        <v>0</v>
      </c>
      <c r="D253" s="4">
        <v>1</v>
      </c>
      <c r="E253" s="4">
        <v>207</v>
      </c>
      <c r="F253" s="4">
        <f>Source!U231</f>
        <v>0</v>
      </c>
      <c r="G253" s="4" t="s">
        <v>129</v>
      </c>
      <c r="H253" s="4" t="s">
        <v>130</v>
      </c>
      <c r="I253" s="4"/>
      <c r="J253" s="4"/>
      <c r="K253" s="4">
        <v>-207</v>
      </c>
      <c r="L253" s="4">
        <v>21</v>
      </c>
      <c r="M253" s="4">
        <v>3</v>
      </c>
      <c r="N253" s="4" t="s">
        <v>3</v>
      </c>
      <c r="O253" s="4">
        <v>-1</v>
      </c>
      <c r="P253" s="4"/>
      <c r="Q253" s="4"/>
      <c r="R253" s="4"/>
      <c r="S253" s="4"/>
      <c r="T253" s="4"/>
      <c r="U253" s="4"/>
      <c r="V253" s="4"/>
      <c r="W253" s="4">
        <v>0</v>
      </c>
      <c r="X253" s="4">
        <v>1</v>
      </c>
      <c r="Y253" s="4">
        <v>0</v>
      </c>
      <c r="Z253" s="4"/>
      <c r="AA253" s="4"/>
      <c r="AB253" s="4"/>
    </row>
    <row r="254" spans="1:28" x14ac:dyDescent="0.2">
      <c r="A254" s="4">
        <v>50</v>
      </c>
      <c r="B254" s="4">
        <v>0</v>
      </c>
      <c r="C254" s="4">
        <v>0</v>
      </c>
      <c r="D254" s="4">
        <v>1</v>
      </c>
      <c r="E254" s="4">
        <v>208</v>
      </c>
      <c r="F254" s="4">
        <f>Source!V231</f>
        <v>0</v>
      </c>
      <c r="G254" s="4" t="s">
        <v>131</v>
      </c>
      <c r="H254" s="4" t="s">
        <v>132</v>
      </c>
      <c r="I254" s="4"/>
      <c r="J254" s="4"/>
      <c r="K254" s="4">
        <v>-208</v>
      </c>
      <c r="L254" s="4">
        <v>22</v>
      </c>
      <c r="M254" s="4">
        <v>3</v>
      </c>
      <c r="N254" s="4" t="s">
        <v>3</v>
      </c>
      <c r="O254" s="4">
        <v>-1</v>
      </c>
      <c r="P254" s="4"/>
      <c r="Q254" s="4"/>
      <c r="R254" s="4"/>
      <c r="S254" s="4"/>
      <c r="T254" s="4"/>
      <c r="U254" s="4"/>
      <c r="V254" s="4"/>
      <c r="W254" s="4">
        <v>0</v>
      </c>
      <c r="X254" s="4">
        <v>1</v>
      </c>
      <c r="Y254" s="4">
        <v>0</v>
      </c>
      <c r="Z254" s="4"/>
      <c r="AA254" s="4"/>
      <c r="AB254" s="4"/>
    </row>
    <row r="255" spans="1:28" x14ac:dyDescent="0.2">
      <c r="A255" s="4">
        <v>50</v>
      </c>
      <c r="B255" s="4">
        <v>0</v>
      </c>
      <c r="C255" s="4">
        <v>0</v>
      </c>
      <c r="D255" s="4">
        <v>1</v>
      </c>
      <c r="E255" s="4">
        <v>209</v>
      </c>
      <c r="F255" s="4">
        <f>ROUND(Source!W231,O255)</f>
        <v>0</v>
      </c>
      <c r="G255" s="4" t="s">
        <v>133</v>
      </c>
      <c r="H255" s="4" t="s">
        <v>134</v>
      </c>
      <c r="I255" s="4"/>
      <c r="J255" s="4"/>
      <c r="K255" s="4">
        <v>-209</v>
      </c>
      <c r="L255" s="4">
        <v>23</v>
      </c>
      <c r="M255" s="4">
        <v>3</v>
      </c>
      <c r="N255" s="4" t="s">
        <v>3</v>
      </c>
      <c r="O255" s="4">
        <v>2</v>
      </c>
      <c r="P255" s="4"/>
      <c r="Q255" s="4"/>
      <c r="R255" s="4"/>
      <c r="S255" s="4"/>
      <c r="T255" s="4"/>
      <c r="U255" s="4"/>
      <c r="V255" s="4"/>
      <c r="W255" s="4">
        <v>0</v>
      </c>
      <c r="X255" s="4">
        <v>1</v>
      </c>
      <c r="Y255" s="4">
        <v>0</v>
      </c>
      <c r="Z255" s="4"/>
      <c r="AA255" s="4"/>
      <c r="AB255" s="4"/>
    </row>
    <row r="256" spans="1:28" x14ac:dyDescent="0.2">
      <c r="A256" s="4">
        <v>50</v>
      </c>
      <c r="B256" s="4">
        <v>0</v>
      </c>
      <c r="C256" s="4">
        <v>0</v>
      </c>
      <c r="D256" s="4">
        <v>1</v>
      </c>
      <c r="E256" s="4">
        <v>233</v>
      </c>
      <c r="F256" s="4">
        <f>ROUND(Source!BD231,O256)</f>
        <v>0</v>
      </c>
      <c r="G256" s="4" t="s">
        <v>135</v>
      </c>
      <c r="H256" s="4" t="s">
        <v>136</v>
      </c>
      <c r="I256" s="4"/>
      <c r="J256" s="4"/>
      <c r="K256" s="4">
        <v>-233</v>
      </c>
      <c r="L256" s="4">
        <v>24</v>
      </c>
      <c r="M256" s="4">
        <v>3</v>
      </c>
      <c r="N256" s="4" t="s">
        <v>3</v>
      </c>
      <c r="O256" s="4">
        <v>2</v>
      </c>
      <c r="P256" s="4"/>
      <c r="Q256" s="4"/>
      <c r="R256" s="4"/>
      <c r="S256" s="4"/>
      <c r="T256" s="4"/>
      <c r="U256" s="4"/>
      <c r="V256" s="4"/>
      <c r="W256" s="4">
        <v>0</v>
      </c>
      <c r="X256" s="4">
        <v>1</v>
      </c>
      <c r="Y256" s="4">
        <v>0</v>
      </c>
      <c r="Z256" s="4"/>
      <c r="AA256" s="4"/>
      <c r="AB256" s="4"/>
    </row>
    <row r="257" spans="1:245" x14ac:dyDescent="0.2">
      <c r="A257" s="4">
        <v>50</v>
      </c>
      <c r="B257" s="4">
        <v>0</v>
      </c>
      <c r="C257" s="4">
        <v>0</v>
      </c>
      <c r="D257" s="4">
        <v>1</v>
      </c>
      <c r="E257" s="4">
        <v>210</v>
      </c>
      <c r="F257" s="4">
        <f>ROUND(Source!X231,O257)</f>
        <v>0</v>
      </c>
      <c r="G257" s="4" t="s">
        <v>137</v>
      </c>
      <c r="H257" s="4" t="s">
        <v>138</v>
      </c>
      <c r="I257" s="4"/>
      <c r="J257" s="4"/>
      <c r="K257" s="4">
        <v>-210</v>
      </c>
      <c r="L257" s="4">
        <v>25</v>
      </c>
      <c r="M257" s="4">
        <v>3</v>
      </c>
      <c r="N257" s="4" t="s">
        <v>3</v>
      </c>
      <c r="O257" s="4">
        <v>2</v>
      </c>
      <c r="P257" s="4"/>
      <c r="Q257" s="4"/>
      <c r="R257" s="4"/>
      <c r="S257" s="4"/>
      <c r="T257" s="4"/>
      <c r="U257" s="4"/>
      <c r="V257" s="4"/>
      <c r="W257" s="4">
        <v>0</v>
      </c>
      <c r="X257" s="4">
        <v>1</v>
      </c>
      <c r="Y257" s="4">
        <v>0</v>
      </c>
      <c r="Z257" s="4"/>
      <c r="AA257" s="4"/>
      <c r="AB257" s="4"/>
    </row>
    <row r="258" spans="1:245" x14ac:dyDescent="0.2">
      <c r="A258" s="4">
        <v>50</v>
      </c>
      <c r="B258" s="4">
        <v>0</v>
      </c>
      <c r="C258" s="4">
        <v>0</v>
      </c>
      <c r="D258" s="4">
        <v>1</v>
      </c>
      <c r="E258" s="4">
        <v>211</v>
      </c>
      <c r="F258" s="4">
        <f>ROUND(Source!Y231,O258)</f>
        <v>0</v>
      </c>
      <c r="G258" s="4" t="s">
        <v>139</v>
      </c>
      <c r="H258" s="4" t="s">
        <v>140</v>
      </c>
      <c r="I258" s="4"/>
      <c r="J258" s="4"/>
      <c r="K258" s="4">
        <v>-211</v>
      </c>
      <c r="L258" s="4">
        <v>26</v>
      </c>
      <c r="M258" s="4">
        <v>3</v>
      </c>
      <c r="N258" s="4" t="s">
        <v>3</v>
      </c>
      <c r="O258" s="4">
        <v>2</v>
      </c>
      <c r="P258" s="4"/>
      <c r="Q258" s="4"/>
      <c r="R258" s="4"/>
      <c r="S258" s="4"/>
      <c r="T258" s="4"/>
      <c r="U258" s="4"/>
      <c r="V258" s="4"/>
      <c r="W258" s="4">
        <v>0</v>
      </c>
      <c r="X258" s="4">
        <v>1</v>
      </c>
      <c r="Y258" s="4">
        <v>0</v>
      </c>
      <c r="Z258" s="4"/>
      <c r="AA258" s="4"/>
      <c r="AB258" s="4"/>
    </row>
    <row r="259" spans="1:245" x14ac:dyDescent="0.2">
      <c r="A259" s="4">
        <v>50</v>
      </c>
      <c r="B259" s="4">
        <v>0</v>
      </c>
      <c r="C259" s="4">
        <v>0</v>
      </c>
      <c r="D259" s="4">
        <v>1</v>
      </c>
      <c r="E259" s="4">
        <v>224</v>
      </c>
      <c r="F259" s="4">
        <f>ROUND(Source!AR231,O259)</f>
        <v>3864741.04</v>
      </c>
      <c r="G259" s="4" t="s">
        <v>141</v>
      </c>
      <c r="H259" s="4" t="s">
        <v>142</v>
      </c>
      <c r="I259" s="4"/>
      <c r="J259" s="4"/>
      <c r="K259" s="4">
        <v>-224</v>
      </c>
      <c r="L259" s="4">
        <v>27</v>
      </c>
      <c r="M259" s="4">
        <v>3</v>
      </c>
      <c r="N259" s="4" t="s">
        <v>3</v>
      </c>
      <c r="O259" s="4">
        <v>2</v>
      </c>
      <c r="P259" s="4"/>
      <c r="Q259" s="4"/>
      <c r="R259" s="4"/>
      <c r="S259" s="4"/>
      <c r="T259" s="4"/>
      <c r="U259" s="4"/>
      <c r="V259" s="4"/>
      <c r="W259" s="4">
        <v>3864741.04</v>
      </c>
      <c r="X259" s="4">
        <v>1</v>
      </c>
      <c r="Y259" s="4">
        <v>3864741.04</v>
      </c>
      <c r="Z259" s="4"/>
      <c r="AA259" s="4"/>
      <c r="AB259" s="4"/>
    </row>
    <row r="261" spans="1:245" x14ac:dyDescent="0.2">
      <c r="A261" s="1">
        <v>4</v>
      </c>
      <c r="B261" s="1">
        <v>1</v>
      </c>
      <c r="C261" s="1"/>
      <c r="D261" s="1">
        <f>ROW(A287)</f>
        <v>287</v>
      </c>
      <c r="E261" s="1"/>
      <c r="F261" s="1" t="s">
        <v>18</v>
      </c>
      <c r="G261" s="1" t="s">
        <v>343</v>
      </c>
      <c r="H261" s="1" t="s">
        <v>3</v>
      </c>
      <c r="I261" s="1">
        <v>0</v>
      </c>
      <c r="J261" s="1"/>
      <c r="K261" s="1">
        <v>0</v>
      </c>
      <c r="L261" s="1"/>
      <c r="M261" s="1" t="s">
        <v>3</v>
      </c>
      <c r="N261" s="1"/>
      <c r="O261" s="1"/>
      <c r="P261" s="1"/>
      <c r="Q261" s="1"/>
      <c r="R261" s="1"/>
      <c r="S261" s="1">
        <v>0</v>
      </c>
      <c r="T261" s="1"/>
      <c r="U261" s="1" t="s">
        <v>3</v>
      </c>
      <c r="V261" s="1">
        <v>0</v>
      </c>
      <c r="W261" s="1"/>
      <c r="X261" s="1"/>
      <c r="Y261" s="1"/>
      <c r="Z261" s="1"/>
      <c r="AA261" s="1"/>
      <c r="AB261" s="1" t="s">
        <v>3</v>
      </c>
      <c r="AC261" s="1" t="s">
        <v>3</v>
      </c>
      <c r="AD261" s="1" t="s">
        <v>3</v>
      </c>
      <c r="AE261" s="1" t="s">
        <v>3</v>
      </c>
      <c r="AF261" s="1" t="s">
        <v>3</v>
      </c>
      <c r="AG261" s="1" t="s">
        <v>3</v>
      </c>
      <c r="AH261" s="1"/>
      <c r="AI261" s="1"/>
      <c r="AJ261" s="1"/>
      <c r="AK261" s="1"/>
      <c r="AL261" s="1"/>
      <c r="AM261" s="1"/>
      <c r="AN261" s="1"/>
      <c r="AO261" s="1"/>
      <c r="AP261" s="1" t="s">
        <v>3</v>
      </c>
      <c r="AQ261" s="1" t="s">
        <v>3</v>
      </c>
      <c r="AR261" s="1" t="s">
        <v>3</v>
      </c>
      <c r="AS261" s="1"/>
      <c r="AT261" s="1"/>
      <c r="AU261" s="1"/>
      <c r="AV261" s="1"/>
      <c r="AW261" s="1"/>
      <c r="AX261" s="1"/>
      <c r="AY261" s="1"/>
      <c r="AZ261" s="1" t="s">
        <v>3</v>
      </c>
      <c r="BA261" s="1"/>
      <c r="BB261" s="1" t="s">
        <v>3</v>
      </c>
      <c r="BC261" s="1" t="s">
        <v>3</v>
      </c>
      <c r="BD261" s="1" t="s">
        <v>3</v>
      </c>
      <c r="BE261" s="1" t="s">
        <v>3</v>
      </c>
      <c r="BF261" s="1" t="s">
        <v>3</v>
      </c>
      <c r="BG261" s="1" t="s">
        <v>3</v>
      </c>
      <c r="BH261" s="1" t="s">
        <v>3</v>
      </c>
      <c r="BI261" s="1" t="s">
        <v>3</v>
      </c>
      <c r="BJ261" s="1" t="s">
        <v>3</v>
      </c>
      <c r="BK261" s="1" t="s">
        <v>3</v>
      </c>
      <c r="BL261" s="1" t="s">
        <v>3</v>
      </c>
      <c r="BM261" s="1" t="s">
        <v>3</v>
      </c>
      <c r="BN261" s="1" t="s">
        <v>3</v>
      </c>
      <c r="BO261" s="1" t="s">
        <v>3</v>
      </c>
      <c r="BP261" s="1" t="s">
        <v>3</v>
      </c>
      <c r="BQ261" s="1"/>
      <c r="BR261" s="1"/>
      <c r="BS261" s="1"/>
      <c r="BT261" s="1"/>
      <c r="BU261" s="1"/>
      <c r="BV261" s="1"/>
      <c r="BW261" s="1"/>
      <c r="BX261" s="1">
        <v>0</v>
      </c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>
        <v>0</v>
      </c>
    </row>
    <row r="263" spans="1:245" x14ac:dyDescent="0.2">
      <c r="A263" s="2">
        <v>52</v>
      </c>
      <c r="B263" s="2">
        <f t="shared" ref="B263:G263" si="255">B287</f>
        <v>1</v>
      </c>
      <c r="C263" s="2">
        <f t="shared" si="255"/>
        <v>4</v>
      </c>
      <c r="D263" s="2">
        <f t="shared" si="255"/>
        <v>261</v>
      </c>
      <c r="E263" s="2">
        <f t="shared" si="255"/>
        <v>0</v>
      </c>
      <c r="F263" s="2" t="str">
        <f t="shared" si="255"/>
        <v>Новый раздел</v>
      </c>
      <c r="G263" s="2" t="str">
        <f t="shared" si="255"/>
        <v>Пусконаладочные работы</v>
      </c>
      <c r="H263" s="2"/>
      <c r="I263" s="2"/>
      <c r="J263" s="2"/>
      <c r="K263" s="2"/>
      <c r="L263" s="2"/>
      <c r="M263" s="2"/>
      <c r="N263" s="2"/>
      <c r="O263" s="2">
        <f t="shared" ref="O263:AT263" si="256">O287</f>
        <v>453568</v>
      </c>
      <c r="P263" s="2">
        <f t="shared" si="256"/>
        <v>0</v>
      </c>
      <c r="Q263" s="2">
        <f t="shared" si="256"/>
        <v>0</v>
      </c>
      <c r="R263" s="2">
        <f t="shared" si="256"/>
        <v>0</v>
      </c>
      <c r="S263" s="2">
        <f t="shared" si="256"/>
        <v>453568</v>
      </c>
      <c r="T263" s="2">
        <f t="shared" si="256"/>
        <v>0</v>
      </c>
      <c r="U263" s="2">
        <f t="shared" si="256"/>
        <v>991.14</v>
      </c>
      <c r="V263" s="2">
        <f t="shared" si="256"/>
        <v>0</v>
      </c>
      <c r="W263" s="2">
        <f t="shared" si="256"/>
        <v>0</v>
      </c>
      <c r="X263" s="2">
        <f t="shared" si="256"/>
        <v>317497.62</v>
      </c>
      <c r="Y263" s="2">
        <f t="shared" si="256"/>
        <v>185962.87</v>
      </c>
      <c r="Z263" s="2">
        <f t="shared" si="256"/>
        <v>0</v>
      </c>
      <c r="AA263" s="2">
        <f t="shared" si="256"/>
        <v>0</v>
      </c>
      <c r="AB263" s="2">
        <f t="shared" si="256"/>
        <v>453568</v>
      </c>
      <c r="AC263" s="2">
        <f t="shared" si="256"/>
        <v>0</v>
      </c>
      <c r="AD263" s="2">
        <f t="shared" si="256"/>
        <v>0</v>
      </c>
      <c r="AE263" s="2">
        <f t="shared" si="256"/>
        <v>0</v>
      </c>
      <c r="AF263" s="2">
        <f t="shared" si="256"/>
        <v>453568</v>
      </c>
      <c r="AG263" s="2">
        <f t="shared" si="256"/>
        <v>0</v>
      </c>
      <c r="AH263" s="2">
        <f t="shared" si="256"/>
        <v>991.14</v>
      </c>
      <c r="AI263" s="2">
        <f t="shared" si="256"/>
        <v>0</v>
      </c>
      <c r="AJ263" s="2">
        <f t="shared" si="256"/>
        <v>0</v>
      </c>
      <c r="AK263" s="2">
        <f t="shared" si="256"/>
        <v>317497.62</v>
      </c>
      <c r="AL263" s="2">
        <f t="shared" si="256"/>
        <v>185962.87</v>
      </c>
      <c r="AM263" s="2">
        <f t="shared" si="256"/>
        <v>0</v>
      </c>
      <c r="AN263" s="2">
        <f t="shared" si="256"/>
        <v>0</v>
      </c>
      <c r="AO263" s="2">
        <f t="shared" si="256"/>
        <v>0</v>
      </c>
      <c r="AP263" s="2">
        <f t="shared" si="256"/>
        <v>0</v>
      </c>
      <c r="AQ263" s="2">
        <f t="shared" si="256"/>
        <v>0</v>
      </c>
      <c r="AR263" s="2">
        <f t="shared" si="256"/>
        <v>957028.49</v>
      </c>
      <c r="AS263" s="2">
        <f t="shared" si="256"/>
        <v>0</v>
      </c>
      <c r="AT263" s="2">
        <f t="shared" si="256"/>
        <v>0</v>
      </c>
      <c r="AU263" s="2">
        <f t="shared" ref="AU263:BZ263" si="257">AU287</f>
        <v>957028.49</v>
      </c>
      <c r="AV263" s="2">
        <f t="shared" si="257"/>
        <v>0</v>
      </c>
      <c r="AW263" s="2">
        <f t="shared" si="257"/>
        <v>0</v>
      </c>
      <c r="AX263" s="2">
        <f t="shared" si="257"/>
        <v>0</v>
      </c>
      <c r="AY263" s="2">
        <f t="shared" si="257"/>
        <v>0</v>
      </c>
      <c r="AZ263" s="2">
        <f t="shared" si="257"/>
        <v>0</v>
      </c>
      <c r="BA263" s="2">
        <f t="shared" si="257"/>
        <v>0</v>
      </c>
      <c r="BB263" s="2">
        <f t="shared" si="257"/>
        <v>0</v>
      </c>
      <c r="BC263" s="2">
        <f t="shared" si="257"/>
        <v>0</v>
      </c>
      <c r="BD263" s="2">
        <f t="shared" si="257"/>
        <v>0</v>
      </c>
      <c r="BE263" s="2">
        <f t="shared" si="257"/>
        <v>0</v>
      </c>
      <c r="BF263" s="2">
        <f t="shared" si="257"/>
        <v>0</v>
      </c>
      <c r="BG263" s="2">
        <f t="shared" si="257"/>
        <v>0</v>
      </c>
      <c r="BH263" s="2">
        <f t="shared" si="257"/>
        <v>0</v>
      </c>
      <c r="BI263" s="2">
        <f t="shared" si="257"/>
        <v>0</v>
      </c>
      <c r="BJ263" s="2">
        <f t="shared" si="257"/>
        <v>0</v>
      </c>
      <c r="BK263" s="2">
        <f t="shared" si="257"/>
        <v>0</v>
      </c>
      <c r="BL263" s="2">
        <f t="shared" si="257"/>
        <v>0</v>
      </c>
      <c r="BM263" s="2">
        <f t="shared" si="257"/>
        <v>0</v>
      </c>
      <c r="BN263" s="2">
        <f t="shared" si="257"/>
        <v>0</v>
      </c>
      <c r="BO263" s="2">
        <f t="shared" si="257"/>
        <v>0</v>
      </c>
      <c r="BP263" s="2">
        <f t="shared" si="257"/>
        <v>0</v>
      </c>
      <c r="BQ263" s="2">
        <f t="shared" si="257"/>
        <v>0</v>
      </c>
      <c r="BR263" s="2">
        <f t="shared" si="257"/>
        <v>0</v>
      </c>
      <c r="BS263" s="2">
        <f t="shared" si="257"/>
        <v>0</v>
      </c>
      <c r="BT263" s="2">
        <f t="shared" si="257"/>
        <v>0</v>
      </c>
      <c r="BU263" s="2">
        <f t="shared" si="257"/>
        <v>0</v>
      </c>
      <c r="BV263" s="2">
        <f t="shared" si="257"/>
        <v>0</v>
      </c>
      <c r="BW263" s="2">
        <f t="shared" si="257"/>
        <v>0</v>
      </c>
      <c r="BX263" s="2">
        <f t="shared" si="257"/>
        <v>0</v>
      </c>
      <c r="BY263" s="2">
        <f t="shared" si="257"/>
        <v>0</v>
      </c>
      <c r="BZ263" s="2">
        <f t="shared" si="257"/>
        <v>0</v>
      </c>
      <c r="CA263" s="2">
        <f t="shared" ref="CA263:DF263" si="258">CA287</f>
        <v>957028.49</v>
      </c>
      <c r="CB263" s="2">
        <f t="shared" si="258"/>
        <v>0</v>
      </c>
      <c r="CC263" s="2">
        <f t="shared" si="258"/>
        <v>0</v>
      </c>
      <c r="CD263" s="2">
        <f t="shared" si="258"/>
        <v>957028.49</v>
      </c>
      <c r="CE263" s="2">
        <f t="shared" si="258"/>
        <v>0</v>
      </c>
      <c r="CF263" s="2">
        <f t="shared" si="258"/>
        <v>0</v>
      </c>
      <c r="CG263" s="2">
        <f t="shared" si="258"/>
        <v>0</v>
      </c>
      <c r="CH263" s="2">
        <f t="shared" si="258"/>
        <v>0</v>
      </c>
      <c r="CI263" s="2">
        <f t="shared" si="258"/>
        <v>0</v>
      </c>
      <c r="CJ263" s="2">
        <f t="shared" si="258"/>
        <v>0</v>
      </c>
      <c r="CK263" s="2">
        <f t="shared" si="258"/>
        <v>0</v>
      </c>
      <c r="CL263" s="2">
        <f t="shared" si="258"/>
        <v>0</v>
      </c>
      <c r="CM263" s="2">
        <f t="shared" si="258"/>
        <v>0</v>
      </c>
      <c r="CN263" s="2">
        <f t="shared" si="258"/>
        <v>0</v>
      </c>
      <c r="CO263" s="2">
        <f t="shared" si="258"/>
        <v>0</v>
      </c>
      <c r="CP263" s="2">
        <f t="shared" si="258"/>
        <v>0</v>
      </c>
      <c r="CQ263" s="2">
        <f t="shared" si="258"/>
        <v>0</v>
      </c>
      <c r="CR263" s="2">
        <f t="shared" si="258"/>
        <v>0</v>
      </c>
      <c r="CS263" s="2">
        <f t="shared" si="258"/>
        <v>0</v>
      </c>
      <c r="CT263" s="2">
        <f t="shared" si="258"/>
        <v>0</v>
      </c>
      <c r="CU263" s="2">
        <f t="shared" si="258"/>
        <v>0</v>
      </c>
      <c r="CV263" s="2">
        <f t="shared" si="258"/>
        <v>0</v>
      </c>
      <c r="CW263" s="2">
        <f t="shared" si="258"/>
        <v>0</v>
      </c>
      <c r="CX263" s="2">
        <f t="shared" si="258"/>
        <v>0</v>
      </c>
      <c r="CY263" s="2">
        <f t="shared" si="258"/>
        <v>0</v>
      </c>
      <c r="CZ263" s="2">
        <f t="shared" si="258"/>
        <v>0</v>
      </c>
      <c r="DA263" s="2">
        <f t="shared" si="258"/>
        <v>0</v>
      </c>
      <c r="DB263" s="2">
        <f t="shared" si="258"/>
        <v>0</v>
      </c>
      <c r="DC263" s="2">
        <f t="shared" si="258"/>
        <v>0</v>
      </c>
      <c r="DD263" s="2">
        <f t="shared" si="258"/>
        <v>0</v>
      </c>
      <c r="DE263" s="2">
        <f t="shared" si="258"/>
        <v>0</v>
      </c>
      <c r="DF263" s="2">
        <f t="shared" si="258"/>
        <v>0</v>
      </c>
      <c r="DG263" s="3">
        <f t="shared" ref="DG263:EL263" si="259">DG287</f>
        <v>0</v>
      </c>
      <c r="DH263" s="3">
        <f t="shared" si="259"/>
        <v>0</v>
      </c>
      <c r="DI263" s="3">
        <f t="shared" si="259"/>
        <v>0</v>
      </c>
      <c r="DJ263" s="3">
        <f t="shared" si="259"/>
        <v>0</v>
      </c>
      <c r="DK263" s="3">
        <f t="shared" si="259"/>
        <v>0</v>
      </c>
      <c r="DL263" s="3">
        <f t="shared" si="259"/>
        <v>0</v>
      </c>
      <c r="DM263" s="3">
        <f t="shared" si="259"/>
        <v>0</v>
      </c>
      <c r="DN263" s="3">
        <f t="shared" si="259"/>
        <v>0</v>
      </c>
      <c r="DO263" s="3">
        <f t="shared" si="259"/>
        <v>0</v>
      </c>
      <c r="DP263" s="3">
        <f t="shared" si="259"/>
        <v>0</v>
      </c>
      <c r="DQ263" s="3">
        <f t="shared" si="259"/>
        <v>0</v>
      </c>
      <c r="DR263" s="3">
        <f t="shared" si="259"/>
        <v>0</v>
      </c>
      <c r="DS263" s="3">
        <f t="shared" si="259"/>
        <v>0</v>
      </c>
      <c r="DT263" s="3">
        <f t="shared" si="259"/>
        <v>0</v>
      </c>
      <c r="DU263" s="3">
        <f t="shared" si="259"/>
        <v>0</v>
      </c>
      <c r="DV263" s="3">
        <f t="shared" si="259"/>
        <v>0</v>
      </c>
      <c r="DW263" s="3">
        <f t="shared" si="259"/>
        <v>0</v>
      </c>
      <c r="DX263" s="3">
        <f t="shared" si="259"/>
        <v>0</v>
      </c>
      <c r="DY263" s="3">
        <f t="shared" si="259"/>
        <v>0</v>
      </c>
      <c r="DZ263" s="3">
        <f t="shared" si="259"/>
        <v>0</v>
      </c>
      <c r="EA263" s="3">
        <f t="shared" si="259"/>
        <v>0</v>
      </c>
      <c r="EB263" s="3">
        <f t="shared" si="259"/>
        <v>0</v>
      </c>
      <c r="EC263" s="3">
        <f t="shared" si="259"/>
        <v>0</v>
      </c>
      <c r="ED263" s="3">
        <f t="shared" si="259"/>
        <v>0</v>
      </c>
      <c r="EE263" s="3">
        <f t="shared" si="259"/>
        <v>0</v>
      </c>
      <c r="EF263" s="3">
        <f t="shared" si="259"/>
        <v>0</v>
      </c>
      <c r="EG263" s="3">
        <f t="shared" si="259"/>
        <v>0</v>
      </c>
      <c r="EH263" s="3">
        <f t="shared" si="259"/>
        <v>0</v>
      </c>
      <c r="EI263" s="3">
        <f t="shared" si="259"/>
        <v>0</v>
      </c>
      <c r="EJ263" s="3">
        <f t="shared" si="259"/>
        <v>0</v>
      </c>
      <c r="EK263" s="3">
        <f t="shared" si="259"/>
        <v>0</v>
      </c>
      <c r="EL263" s="3">
        <f t="shared" si="259"/>
        <v>0</v>
      </c>
      <c r="EM263" s="3">
        <f t="shared" ref="EM263:FR263" si="260">EM287</f>
        <v>0</v>
      </c>
      <c r="EN263" s="3">
        <f t="shared" si="260"/>
        <v>0</v>
      </c>
      <c r="EO263" s="3">
        <f t="shared" si="260"/>
        <v>0</v>
      </c>
      <c r="EP263" s="3">
        <f t="shared" si="260"/>
        <v>0</v>
      </c>
      <c r="EQ263" s="3">
        <f t="shared" si="260"/>
        <v>0</v>
      </c>
      <c r="ER263" s="3">
        <f t="shared" si="260"/>
        <v>0</v>
      </c>
      <c r="ES263" s="3">
        <f t="shared" si="260"/>
        <v>0</v>
      </c>
      <c r="ET263" s="3">
        <f t="shared" si="260"/>
        <v>0</v>
      </c>
      <c r="EU263" s="3">
        <f t="shared" si="260"/>
        <v>0</v>
      </c>
      <c r="EV263" s="3">
        <f t="shared" si="260"/>
        <v>0</v>
      </c>
      <c r="EW263" s="3">
        <f t="shared" si="260"/>
        <v>0</v>
      </c>
      <c r="EX263" s="3">
        <f t="shared" si="260"/>
        <v>0</v>
      </c>
      <c r="EY263" s="3">
        <f t="shared" si="260"/>
        <v>0</v>
      </c>
      <c r="EZ263" s="3">
        <f t="shared" si="260"/>
        <v>0</v>
      </c>
      <c r="FA263" s="3">
        <f t="shared" si="260"/>
        <v>0</v>
      </c>
      <c r="FB263" s="3">
        <f t="shared" si="260"/>
        <v>0</v>
      </c>
      <c r="FC263" s="3">
        <f t="shared" si="260"/>
        <v>0</v>
      </c>
      <c r="FD263" s="3">
        <f t="shared" si="260"/>
        <v>0</v>
      </c>
      <c r="FE263" s="3">
        <f t="shared" si="260"/>
        <v>0</v>
      </c>
      <c r="FF263" s="3">
        <f t="shared" si="260"/>
        <v>0</v>
      </c>
      <c r="FG263" s="3">
        <f t="shared" si="260"/>
        <v>0</v>
      </c>
      <c r="FH263" s="3">
        <f t="shared" si="260"/>
        <v>0</v>
      </c>
      <c r="FI263" s="3">
        <f t="shared" si="260"/>
        <v>0</v>
      </c>
      <c r="FJ263" s="3">
        <f t="shared" si="260"/>
        <v>0</v>
      </c>
      <c r="FK263" s="3">
        <f t="shared" si="260"/>
        <v>0</v>
      </c>
      <c r="FL263" s="3">
        <f t="shared" si="260"/>
        <v>0</v>
      </c>
      <c r="FM263" s="3">
        <f t="shared" si="260"/>
        <v>0</v>
      </c>
      <c r="FN263" s="3">
        <f t="shared" si="260"/>
        <v>0</v>
      </c>
      <c r="FO263" s="3">
        <f t="shared" si="260"/>
        <v>0</v>
      </c>
      <c r="FP263" s="3">
        <f t="shared" si="260"/>
        <v>0</v>
      </c>
      <c r="FQ263" s="3">
        <f t="shared" si="260"/>
        <v>0</v>
      </c>
      <c r="FR263" s="3">
        <f t="shared" si="260"/>
        <v>0</v>
      </c>
      <c r="FS263" s="3">
        <f t="shared" ref="FS263:GX263" si="261">FS287</f>
        <v>0</v>
      </c>
      <c r="FT263" s="3">
        <f t="shared" si="261"/>
        <v>0</v>
      </c>
      <c r="FU263" s="3">
        <f t="shared" si="261"/>
        <v>0</v>
      </c>
      <c r="FV263" s="3">
        <f t="shared" si="261"/>
        <v>0</v>
      </c>
      <c r="FW263" s="3">
        <f t="shared" si="261"/>
        <v>0</v>
      </c>
      <c r="FX263" s="3">
        <f t="shared" si="261"/>
        <v>0</v>
      </c>
      <c r="FY263" s="3">
        <f t="shared" si="261"/>
        <v>0</v>
      </c>
      <c r="FZ263" s="3">
        <f t="shared" si="261"/>
        <v>0</v>
      </c>
      <c r="GA263" s="3">
        <f t="shared" si="261"/>
        <v>0</v>
      </c>
      <c r="GB263" s="3">
        <f t="shared" si="261"/>
        <v>0</v>
      </c>
      <c r="GC263" s="3">
        <f t="shared" si="261"/>
        <v>0</v>
      </c>
      <c r="GD263" s="3">
        <f t="shared" si="261"/>
        <v>0</v>
      </c>
      <c r="GE263" s="3">
        <f t="shared" si="261"/>
        <v>0</v>
      </c>
      <c r="GF263" s="3">
        <f t="shared" si="261"/>
        <v>0</v>
      </c>
      <c r="GG263" s="3">
        <f t="shared" si="261"/>
        <v>0</v>
      </c>
      <c r="GH263" s="3">
        <f t="shared" si="261"/>
        <v>0</v>
      </c>
      <c r="GI263" s="3">
        <f t="shared" si="261"/>
        <v>0</v>
      </c>
      <c r="GJ263" s="3">
        <f t="shared" si="261"/>
        <v>0</v>
      </c>
      <c r="GK263" s="3">
        <f t="shared" si="261"/>
        <v>0</v>
      </c>
      <c r="GL263" s="3">
        <f t="shared" si="261"/>
        <v>0</v>
      </c>
      <c r="GM263" s="3">
        <f t="shared" si="261"/>
        <v>0</v>
      </c>
      <c r="GN263" s="3">
        <f t="shared" si="261"/>
        <v>0</v>
      </c>
      <c r="GO263" s="3">
        <f t="shared" si="261"/>
        <v>0</v>
      </c>
      <c r="GP263" s="3">
        <f t="shared" si="261"/>
        <v>0</v>
      </c>
      <c r="GQ263" s="3">
        <f t="shared" si="261"/>
        <v>0</v>
      </c>
      <c r="GR263" s="3">
        <f t="shared" si="261"/>
        <v>0</v>
      </c>
      <c r="GS263" s="3">
        <f t="shared" si="261"/>
        <v>0</v>
      </c>
      <c r="GT263" s="3">
        <f t="shared" si="261"/>
        <v>0</v>
      </c>
      <c r="GU263" s="3">
        <f t="shared" si="261"/>
        <v>0</v>
      </c>
      <c r="GV263" s="3">
        <f t="shared" si="261"/>
        <v>0</v>
      </c>
      <c r="GW263" s="3">
        <f t="shared" si="261"/>
        <v>0</v>
      </c>
      <c r="GX263" s="3">
        <f t="shared" si="261"/>
        <v>0</v>
      </c>
    </row>
    <row r="265" spans="1:245" x14ac:dyDescent="0.2">
      <c r="A265">
        <v>17</v>
      </c>
      <c r="B265">
        <v>1</v>
      </c>
      <c r="C265">
        <f>ROW(SmtRes!A76)</f>
        <v>76</v>
      </c>
      <c r="D265">
        <f>ROW(EtalonRes!A76)</f>
        <v>76</v>
      </c>
      <c r="E265" t="s">
        <v>344</v>
      </c>
      <c r="F265" t="s">
        <v>345</v>
      </c>
      <c r="G265" t="s">
        <v>346</v>
      </c>
      <c r="H265" t="s">
        <v>347</v>
      </c>
      <c r="I265">
        <v>18</v>
      </c>
      <c r="J265">
        <v>0</v>
      </c>
      <c r="K265">
        <v>18</v>
      </c>
      <c r="O265">
        <f t="shared" ref="O265:O285" si="262">ROUND(CP265,2)</f>
        <v>14702.55</v>
      </c>
      <c r="P265">
        <f t="shared" ref="P265:P285" si="263">ROUND((ROUND((AC265*AW265*I265),2)*BC265),2)</f>
        <v>0</v>
      </c>
      <c r="Q265">
        <f t="shared" ref="Q265:Q285" si="264">(ROUND((ROUND(((ET265)*AV265*I265),2)*BB265),2)+ROUND((ROUND(((AE265-(EU265))*AV265*I265),2)*BS265),2))</f>
        <v>0</v>
      </c>
      <c r="R265">
        <f t="shared" ref="R265:R285" si="265">ROUND((ROUND((AE265*AV265*I265),2)*BS265),2)</f>
        <v>0</v>
      </c>
      <c r="S265">
        <f t="shared" ref="S265:S285" si="266">ROUND((ROUND((AF265*AV265*I265),2)*BA265),2)</f>
        <v>14702.55</v>
      </c>
      <c r="T265">
        <f t="shared" ref="T265:T285" si="267">ROUND(CU265*I265,2)</f>
        <v>0</v>
      </c>
      <c r="U265">
        <f t="shared" ref="U265:U285" si="268">CV265*I265</f>
        <v>32.4</v>
      </c>
      <c r="V265">
        <f t="shared" ref="V265:V285" si="269">CW265*I265</f>
        <v>0</v>
      </c>
      <c r="W265">
        <f t="shared" ref="W265:W285" si="270">ROUND(CX265*I265,2)</f>
        <v>0</v>
      </c>
      <c r="X265">
        <f t="shared" ref="X265:X285" si="271">ROUND(CY265,2)</f>
        <v>10291.790000000001</v>
      </c>
      <c r="Y265">
        <f t="shared" ref="Y265:Y285" si="272">ROUND(CZ265,2)</f>
        <v>6028.05</v>
      </c>
      <c r="AA265">
        <v>54436342</v>
      </c>
      <c r="AB265">
        <f t="shared" ref="AB265:AB285" si="273">ROUND((AC265+AD265+AF265),6)</f>
        <v>28.49</v>
      </c>
      <c r="AC265">
        <f t="shared" ref="AC265:AC285" si="274">ROUND((ES265),6)</f>
        <v>0</v>
      </c>
      <c r="AD265">
        <f t="shared" ref="AD265:AD285" si="275">ROUND((((ET265)-(EU265))+AE265),6)</f>
        <v>0</v>
      </c>
      <c r="AE265">
        <f t="shared" ref="AE265:AE285" si="276">ROUND((EU265),6)</f>
        <v>0</v>
      </c>
      <c r="AF265">
        <f t="shared" ref="AF265:AF285" si="277">ROUND((EV265),6)</f>
        <v>28.49</v>
      </c>
      <c r="AG265">
        <f t="shared" ref="AG265:AG285" si="278">ROUND((AP265),6)</f>
        <v>0</v>
      </c>
      <c r="AH265">
        <f t="shared" ref="AH265:AH285" si="279">(EW265)</f>
        <v>1.8</v>
      </c>
      <c r="AI265">
        <f t="shared" ref="AI265:AI285" si="280">(EX265)</f>
        <v>0</v>
      </c>
      <c r="AJ265">
        <f t="shared" ref="AJ265:AJ285" si="281">(AS265)</f>
        <v>0</v>
      </c>
      <c r="AK265">
        <v>28.49</v>
      </c>
      <c r="AL265">
        <v>0</v>
      </c>
      <c r="AM265">
        <v>0</v>
      </c>
      <c r="AN265">
        <v>0</v>
      </c>
      <c r="AO265">
        <v>28.49</v>
      </c>
      <c r="AP265">
        <v>0</v>
      </c>
      <c r="AQ265">
        <v>1.8</v>
      </c>
      <c r="AR265">
        <v>0</v>
      </c>
      <c r="AS265">
        <v>0</v>
      </c>
      <c r="AT265">
        <v>70</v>
      </c>
      <c r="AU265">
        <v>41</v>
      </c>
      <c r="AV265">
        <v>1</v>
      </c>
      <c r="AW265">
        <v>1</v>
      </c>
      <c r="AZ265">
        <v>1</v>
      </c>
      <c r="BA265">
        <v>28.67</v>
      </c>
      <c r="BB265">
        <v>1</v>
      </c>
      <c r="BC265">
        <v>1</v>
      </c>
      <c r="BD265" t="s">
        <v>3</v>
      </c>
      <c r="BE265" t="s">
        <v>3</v>
      </c>
      <c r="BF265" t="s">
        <v>3</v>
      </c>
      <c r="BG265" t="s">
        <v>3</v>
      </c>
      <c r="BH265">
        <v>0</v>
      </c>
      <c r="BI265">
        <v>4</v>
      </c>
      <c r="BJ265" t="s">
        <v>348</v>
      </c>
      <c r="BM265">
        <v>381</v>
      </c>
      <c r="BN265">
        <v>0</v>
      </c>
      <c r="BO265" t="s">
        <v>3</v>
      </c>
      <c r="BP265">
        <v>0</v>
      </c>
      <c r="BQ265">
        <v>50</v>
      </c>
      <c r="BR265">
        <v>0</v>
      </c>
      <c r="BS265">
        <v>28.67</v>
      </c>
      <c r="BT265">
        <v>1</v>
      </c>
      <c r="BU265">
        <v>1</v>
      </c>
      <c r="BV265">
        <v>1</v>
      </c>
      <c r="BW265">
        <v>1</v>
      </c>
      <c r="BX265">
        <v>1</v>
      </c>
      <c r="BY265" t="s">
        <v>3</v>
      </c>
      <c r="BZ265">
        <v>70</v>
      </c>
      <c r="CA265">
        <v>41</v>
      </c>
      <c r="CB265" t="s">
        <v>3</v>
      </c>
      <c r="CE265">
        <v>30</v>
      </c>
      <c r="CF265">
        <v>0</v>
      </c>
      <c r="CG265">
        <v>0</v>
      </c>
      <c r="CM265">
        <v>0</v>
      </c>
      <c r="CN265" t="s">
        <v>3</v>
      </c>
      <c r="CO265">
        <v>0</v>
      </c>
      <c r="CP265">
        <f t="shared" ref="CP265:CP285" si="282">(P265+Q265+S265)</f>
        <v>14702.55</v>
      </c>
      <c r="CQ265">
        <f t="shared" ref="CQ265:CQ285" si="283">ROUND((ROUND((AC265*AW265*1),2)*BC265),2)</f>
        <v>0</v>
      </c>
      <c r="CR265">
        <f t="shared" ref="CR265:CR285" si="284">(ROUND((ROUND(((ET265)*AV265*1),2)*BB265),2)+ROUND((ROUND(((AE265-(EU265))*AV265*1),2)*BS265),2))</f>
        <v>0</v>
      </c>
      <c r="CS265">
        <f t="shared" ref="CS265:CS285" si="285">ROUND((ROUND((AE265*AV265*1),2)*BS265),2)</f>
        <v>0</v>
      </c>
      <c r="CT265">
        <f t="shared" ref="CT265:CT285" si="286">ROUND((ROUND((AF265*AV265*1),2)*BA265),2)</f>
        <v>816.81</v>
      </c>
      <c r="CU265">
        <f t="shared" ref="CU265:CU285" si="287">AG265</f>
        <v>0</v>
      </c>
      <c r="CV265">
        <f t="shared" ref="CV265:CV285" si="288">(AH265*AV265)</f>
        <v>1.8</v>
      </c>
      <c r="CW265">
        <f t="shared" ref="CW265:CW285" si="289">AI265</f>
        <v>0</v>
      </c>
      <c r="CX265">
        <f t="shared" ref="CX265:CX285" si="290">AJ265</f>
        <v>0</v>
      </c>
      <c r="CY265">
        <f t="shared" ref="CY265:CY285" si="291">S265*(BZ265/100)</f>
        <v>10291.784999999998</v>
      </c>
      <c r="CZ265">
        <f t="shared" ref="CZ265:CZ285" si="292">S265*(CA265/100)</f>
        <v>6028.0454999999993</v>
      </c>
      <c r="DC265" t="s">
        <v>3</v>
      </c>
      <c r="DD265" t="s">
        <v>3</v>
      </c>
      <c r="DE265" t="s">
        <v>3</v>
      </c>
      <c r="DF265" t="s">
        <v>3</v>
      </c>
      <c r="DG265" t="s">
        <v>3</v>
      </c>
      <c r="DH265" t="s">
        <v>3</v>
      </c>
      <c r="DI265" t="s">
        <v>3</v>
      </c>
      <c r="DJ265" t="s">
        <v>3</v>
      </c>
      <c r="DK265" t="s">
        <v>3</v>
      </c>
      <c r="DL265" t="s">
        <v>3</v>
      </c>
      <c r="DM265" t="s">
        <v>3</v>
      </c>
      <c r="DN265">
        <v>75</v>
      </c>
      <c r="DO265">
        <v>70</v>
      </c>
      <c r="DP265">
        <v>1</v>
      </c>
      <c r="DQ265">
        <v>1</v>
      </c>
      <c r="DU265">
        <v>1013</v>
      </c>
      <c r="DV265" t="s">
        <v>347</v>
      </c>
      <c r="DW265" t="s">
        <v>347</v>
      </c>
      <c r="DX265">
        <v>1</v>
      </c>
      <c r="DZ265" t="s">
        <v>3</v>
      </c>
      <c r="EA265" t="s">
        <v>3</v>
      </c>
      <c r="EB265" t="s">
        <v>3</v>
      </c>
      <c r="EC265" t="s">
        <v>3</v>
      </c>
      <c r="EE265">
        <v>54008125</v>
      </c>
      <c r="EF265">
        <v>50</v>
      </c>
      <c r="EG265" t="s">
        <v>343</v>
      </c>
      <c r="EH265">
        <v>0</v>
      </c>
      <c r="EI265" t="s">
        <v>3</v>
      </c>
      <c r="EJ265">
        <v>4</v>
      </c>
      <c r="EK265">
        <v>381</v>
      </c>
      <c r="EL265" t="s">
        <v>349</v>
      </c>
      <c r="EM265" t="s">
        <v>350</v>
      </c>
      <c r="EO265" t="s">
        <v>3</v>
      </c>
      <c r="EQ265">
        <v>0</v>
      </c>
      <c r="ER265">
        <v>28.49</v>
      </c>
      <c r="ES265">
        <v>0</v>
      </c>
      <c r="ET265">
        <v>0</v>
      </c>
      <c r="EU265">
        <v>0</v>
      </c>
      <c r="EV265">
        <v>28.49</v>
      </c>
      <c r="EW265">
        <v>1.8</v>
      </c>
      <c r="EX265">
        <v>0</v>
      </c>
      <c r="EY265">
        <v>0</v>
      </c>
      <c r="FQ265">
        <v>0</v>
      </c>
      <c r="FR265">
        <f t="shared" ref="FR265:FR285" si="293">ROUND(IF(AND(BH265=3,BI265=3),P265,0),2)</f>
        <v>0</v>
      </c>
      <c r="FS265">
        <v>0</v>
      </c>
      <c r="FX265">
        <v>75</v>
      </c>
      <c r="FY265">
        <v>70</v>
      </c>
      <c r="GA265" t="s">
        <v>3</v>
      </c>
      <c r="GD265">
        <v>0</v>
      </c>
      <c r="GF265">
        <v>298827655</v>
      </c>
      <c r="GG265">
        <v>2</v>
      </c>
      <c r="GH265">
        <v>1</v>
      </c>
      <c r="GI265">
        <v>2</v>
      </c>
      <c r="GJ265">
        <v>0</v>
      </c>
      <c r="GK265">
        <f>ROUND(R265*(R12)/100,2)</f>
        <v>0</v>
      </c>
      <c r="GL265">
        <f t="shared" ref="GL265:GL285" si="294">ROUND(IF(AND(BH265=3,BI265=3,FS265&lt;&gt;0),P265,0),2)</f>
        <v>0</v>
      </c>
      <c r="GM265">
        <f t="shared" ref="GM265:GM285" si="295">ROUND(O265+X265+Y265+GK265,2)+GX265</f>
        <v>31022.39</v>
      </c>
      <c r="GN265">
        <f t="shared" ref="GN265:GN285" si="296">IF(OR(BI265=0,BI265=1),ROUND(O265+X265+Y265+GK265,2),0)</f>
        <v>0</v>
      </c>
      <c r="GO265">
        <f t="shared" ref="GO265:GO285" si="297">IF(BI265=2,ROUND(O265+X265+Y265+GK265,2),0)</f>
        <v>0</v>
      </c>
      <c r="GP265">
        <f t="shared" ref="GP265:GP285" si="298">IF(BI265=4,ROUND(O265+X265+Y265+GK265,2)+GX265,0)</f>
        <v>31022.39</v>
      </c>
      <c r="GR265">
        <v>0</v>
      </c>
      <c r="GS265">
        <v>0</v>
      </c>
      <c r="GT265">
        <v>0</v>
      </c>
      <c r="GU265" t="s">
        <v>3</v>
      </c>
      <c r="GV265">
        <f t="shared" ref="GV265:GV285" si="299">ROUND((GT265),6)</f>
        <v>0</v>
      </c>
      <c r="GW265">
        <v>1</v>
      </c>
      <c r="GX265">
        <f t="shared" ref="GX265:GX285" si="300">ROUND(HC265*I265,2)</f>
        <v>0</v>
      </c>
      <c r="HA265">
        <v>0</v>
      </c>
      <c r="HB265">
        <v>0</v>
      </c>
      <c r="HC265">
        <f t="shared" ref="HC265:HC285" si="301">GV265*GW265</f>
        <v>0</v>
      </c>
      <c r="HE265" t="s">
        <v>3</v>
      </c>
      <c r="HF265" t="s">
        <v>3</v>
      </c>
      <c r="HM265" t="s">
        <v>3</v>
      </c>
      <c r="HN265" t="s">
        <v>3</v>
      </c>
      <c r="HO265" t="s">
        <v>3</v>
      </c>
      <c r="HP265" t="s">
        <v>3</v>
      </c>
      <c r="HQ265" t="s">
        <v>3</v>
      </c>
      <c r="IK265">
        <v>0</v>
      </c>
    </row>
    <row r="266" spans="1:245" x14ac:dyDescent="0.2">
      <c r="A266">
        <v>17</v>
      </c>
      <c r="B266">
        <v>1</v>
      </c>
      <c r="C266">
        <f>ROW(SmtRes!A77)</f>
        <v>77</v>
      </c>
      <c r="D266">
        <f>ROW(EtalonRes!A77)</f>
        <v>77</v>
      </c>
      <c r="E266" t="s">
        <v>351</v>
      </c>
      <c r="F266" t="s">
        <v>352</v>
      </c>
      <c r="G266" t="s">
        <v>353</v>
      </c>
      <c r="H266" t="s">
        <v>147</v>
      </c>
      <c r="I266">
        <v>5</v>
      </c>
      <c r="J266">
        <v>0</v>
      </c>
      <c r="K266">
        <v>5</v>
      </c>
      <c r="O266">
        <f t="shared" si="262"/>
        <v>50579.61</v>
      </c>
      <c r="P266">
        <f t="shared" si="263"/>
        <v>0</v>
      </c>
      <c r="Q266">
        <f t="shared" si="264"/>
        <v>0</v>
      </c>
      <c r="R266">
        <f t="shared" si="265"/>
        <v>0</v>
      </c>
      <c r="S266">
        <f t="shared" si="266"/>
        <v>50579.61</v>
      </c>
      <c r="T266">
        <f t="shared" si="267"/>
        <v>0</v>
      </c>
      <c r="U266">
        <f t="shared" si="268"/>
        <v>110</v>
      </c>
      <c r="V266">
        <f t="shared" si="269"/>
        <v>0</v>
      </c>
      <c r="W266">
        <f t="shared" si="270"/>
        <v>0</v>
      </c>
      <c r="X266">
        <f t="shared" si="271"/>
        <v>35405.730000000003</v>
      </c>
      <c r="Y266">
        <f t="shared" si="272"/>
        <v>20737.64</v>
      </c>
      <c r="AA266">
        <v>54436342</v>
      </c>
      <c r="AB266">
        <f t="shared" si="273"/>
        <v>352.84</v>
      </c>
      <c r="AC266">
        <f t="shared" si="274"/>
        <v>0</v>
      </c>
      <c r="AD266">
        <f t="shared" si="275"/>
        <v>0</v>
      </c>
      <c r="AE266">
        <f t="shared" si="276"/>
        <v>0</v>
      </c>
      <c r="AF266">
        <f t="shared" si="277"/>
        <v>352.84</v>
      </c>
      <c r="AG266">
        <f t="shared" si="278"/>
        <v>0</v>
      </c>
      <c r="AH266">
        <f t="shared" si="279"/>
        <v>22</v>
      </c>
      <c r="AI266">
        <f t="shared" si="280"/>
        <v>0</v>
      </c>
      <c r="AJ266">
        <f t="shared" si="281"/>
        <v>0</v>
      </c>
      <c r="AK266">
        <v>352.84</v>
      </c>
      <c r="AL266">
        <v>0</v>
      </c>
      <c r="AM266">
        <v>0</v>
      </c>
      <c r="AN266">
        <v>0</v>
      </c>
      <c r="AO266">
        <v>352.84</v>
      </c>
      <c r="AP266">
        <v>0</v>
      </c>
      <c r="AQ266">
        <v>22</v>
      </c>
      <c r="AR266">
        <v>0</v>
      </c>
      <c r="AS266">
        <v>0</v>
      </c>
      <c r="AT266">
        <v>70</v>
      </c>
      <c r="AU266">
        <v>41</v>
      </c>
      <c r="AV266">
        <v>1</v>
      </c>
      <c r="AW266">
        <v>1</v>
      </c>
      <c r="AZ266">
        <v>1</v>
      </c>
      <c r="BA266">
        <v>28.67</v>
      </c>
      <c r="BB266">
        <v>1</v>
      </c>
      <c r="BC266">
        <v>1</v>
      </c>
      <c r="BD266" t="s">
        <v>3</v>
      </c>
      <c r="BE266" t="s">
        <v>3</v>
      </c>
      <c r="BF266" t="s">
        <v>3</v>
      </c>
      <c r="BG266" t="s">
        <v>3</v>
      </c>
      <c r="BH266">
        <v>0</v>
      </c>
      <c r="BI266">
        <v>4</v>
      </c>
      <c r="BJ266" t="s">
        <v>354</v>
      </c>
      <c r="BM266">
        <v>381</v>
      </c>
      <c r="BN266">
        <v>0</v>
      </c>
      <c r="BO266" t="s">
        <v>3</v>
      </c>
      <c r="BP266">
        <v>0</v>
      </c>
      <c r="BQ266">
        <v>50</v>
      </c>
      <c r="BR266">
        <v>0</v>
      </c>
      <c r="BS266">
        <v>28.67</v>
      </c>
      <c r="BT266">
        <v>1</v>
      </c>
      <c r="BU266">
        <v>1</v>
      </c>
      <c r="BV266">
        <v>1</v>
      </c>
      <c r="BW266">
        <v>1</v>
      </c>
      <c r="BX266">
        <v>1</v>
      </c>
      <c r="BY266" t="s">
        <v>3</v>
      </c>
      <c r="BZ266">
        <v>70</v>
      </c>
      <c r="CA266">
        <v>41</v>
      </c>
      <c r="CB266" t="s">
        <v>3</v>
      </c>
      <c r="CE266">
        <v>30</v>
      </c>
      <c r="CF266">
        <v>0</v>
      </c>
      <c r="CG266">
        <v>0</v>
      </c>
      <c r="CM266">
        <v>0</v>
      </c>
      <c r="CN266" t="s">
        <v>3</v>
      </c>
      <c r="CO266">
        <v>0</v>
      </c>
      <c r="CP266">
        <f t="shared" si="282"/>
        <v>50579.61</v>
      </c>
      <c r="CQ266">
        <f t="shared" si="283"/>
        <v>0</v>
      </c>
      <c r="CR266">
        <f t="shared" si="284"/>
        <v>0</v>
      </c>
      <c r="CS266">
        <f t="shared" si="285"/>
        <v>0</v>
      </c>
      <c r="CT266">
        <f t="shared" si="286"/>
        <v>10115.92</v>
      </c>
      <c r="CU266">
        <f t="shared" si="287"/>
        <v>0</v>
      </c>
      <c r="CV266">
        <f t="shared" si="288"/>
        <v>22</v>
      </c>
      <c r="CW266">
        <f t="shared" si="289"/>
        <v>0</v>
      </c>
      <c r="CX266">
        <f t="shared" si="290"/>
        <v>0</v>
      </c>
      <c r="CY266">
        <f t="shared" si="291"/>
        <v>35405.726999999999</v>
      </c>
      <c r="CZ266">
        <f t="shared" si="292"/>
        <v>20737.640100000001</v>
      </c>
      <c r="DC266" t="s">
        <v>3</v>
      </c>
      <c r="DD266" t="s">
        <v>3</v>
      </c>
      <c r="DE266" t="s">
        <v>3</v>
      </c>
      <c r="DF266" t="s">
        <v>3</v>
      </c>
      <c r="DG266" t="s">
        <v>3</v>
      </c>
      <c r="DH266" t="s">
        <v>3</v>
      </c>
      <c r="DI266" t="s">
        <v>3</v>
      </c>
      <c r="DJ266" t="s">
        <v>3</v>
      </c>
      <c r="DK266" t="s">
        <v>3</v>
      </c>
      <c r="DL266" t="s">
        <v>3</v>
      </c>
      <c r="DM266" t="s">
        <v>3</v>
      </c>
      <c r="DN266">
        <v>75</v>
      </c>
      <c r="DO266">
        <v>70</v>
      </c>
      <c r="DP266">
        <v>1</v>
      </c>
      <c r="DQ266">
        <v>1</v>
      </c>
      <c r="DU266">
        <v>1013</v>
      </c>
      <c r="DV266" t="s">
        <v>147</v>
      </c>
      <c r="DW266" t="s">
        <v>147</v>
      </c>
      <c r="DX266">
        <v>1</v>
      </c>
      <c r="DZ266" t="s">
        <v>3</v>
      </c>
      <c r="EA266" t="s">
        <v>3</v>
      </c>
      <c r="EB266" t="s">
        <v>3</v>
      </c>
      <c r="EC266" t="s">
        <v>3</v>
      </c>
      <c r="EE266">
        <v>54008125</v>
      </c>
      <c r="EF266">
        <v>50</v>
      </c>
      <c r="EG266" t="s">
        <v>343</v>
      </c>
      <c r="EH266">
        <v>0</v>
      </c>
      <c r="EI266" t="s">
        <v>3</v>
      </c>
      <c r="EJ266">
        <v>4</v>
      </c>
      <c r="EK266">
        <v>381</v>
      </c>
      <c r="EL266" t="s">
        <v>349</v>
      </c>
      <c r="EM266" t="s">
        <v>350</v>
      </c>
      <c r="EO266" t="s">
        <v>3</v>
      </c>
      <c r="EQ266">
        <v>0</v>
      </c>
      <c r="ER266">
        <v>352.84</v>
      </c>
      <c r="ES266">
        <v>0</v>
      </c>
      <c r="ET266">
        <v>0</v>
      </c>
      <c r="EU266">
        <v>0</v>
      </c>
      <c r="EV266">
        <v>352.84</v>
      </c>
      <c r="EW266">
        <v>22</v>
      </c>
      <c r="EX266">
        <v>0</v>
      </c>
      <c r="EY266">
        <v>0</v>
      </c>
      <c r="FQ266">
        <v>0</v>
      </c>
      <c r="FR266">
        <f t="shared" si="293"/>
        <v>0</v>
      </c>
      <c r="FS266">
        <v>0</v>
      </c>
      <c r="FX266">
        <v>75</v>
      </c>
      <c r="FY266">
        <v>70</v>
      </c>
      <c r="GA266" t="s">
        <v>3</v>
      </c>
      <c r="GD266">
        <v>0</v>
      </c>
      <c r="GF266">
        <v>148675891</v>
      </c>
      <c r="GG266">
        <v>2</v>
      </c>
      <c r="GH266">
        <v>1</v>
      </c>
      <c r="GI266">
        <v>2</v>
      </c>
      <c r="GJ266">
        <v>0</v>
      </c>
      <c r="GK266">
        <f>ROUND(R266*(R12)/100,2)</f>
        <v>0</v>
      </c>
      <c r="GL266">
        <f t="shared" si="294"/>
        <v>0</v>
      </c>
      <c r="GM266">
        <f t="shared" si="295"/>
        <v>106722.98</v>
      </c>
      <c r="GN266">
        <f t="shared" si="296"/>
        <v>0</v>
      </c>
      <c r="GO266">
        <f t="shared" si="297"/>
        <v>0</v>
      </c>
      <c r="GP266">
        <f t="shared" si="298"/>
        <v>106722.98</v>
      </c>
      <c r="GR266">
        <v>0</v>
      </c>
      <c r="GS266">
        <v>0</v>
      </c>
      <c r="GT266">
        <v>0</v>
      </c>
      <c r="GU266" t="s">
        <v>3</v>
      </c>
      <c r="GV266">
        <f t="shared" si="299"/>
        <v>0</v>
      </c>
      <c r="GW266">
        <v>1</v>
      </c>
      <c r="GX266">
        <f t="shared" si="300"/>
        <v>0</v>
      </c>
      <c r="HA266">
        <v>0</v>
      </c>
      <c r="HB266">
        <v>0</v>
      </c>
      <c r="HC266">
        <f t="shared" si="301"/>
        <v>0</v>
      </c>
      <c r="HE266" t="s">
        <v>3</v>
      </c>
      <c r="HF266" t="s">
        <v>3</v>
      </c>
      <c r="HM266" t="s">
        <v>3</v>
      </c>
      <c r="HN266" t="s">
        <v>3</v>
      </c>
      <c r="HO266" t="s">
        <v>3</v>
      </c>
      <c r="HP266" t="s">
        <v>3</v>
      </c>
      <c r="HQ266" t="s">
        <v>3</v>
      </c>
      <c r="IK266">
        <v>0</v>
      </c>
    </row>
    <row r="267" spans="1:245" x14ac:dyDescent="0.2">
      <c r="A267">
        <v>17</v>
      </c>
      <c r="B267">
        <v>1</v>
      </c>
      <c r="C267">
        <f>ROW(SmtRes!A78)</f>
        <v>78</v>
      </c>
      <c r="D267">
        <f>ROW(EtalonRes!A78)</f>
        <v>78</v>
      </c>
      <c r="E267" t="s">
        <v>355</v>
      </c>
      <c r="F267" t="s">
        <v>356</v>
      </c>
      <c r="G267" t="s">
        <v>357</v>
      </c>
      <c r="H267" t="s">
        <v>147</v>
      </c>
      <c r="I267">
        <v>12</v>
      </c>
      <c r="J267">
        <v>0</v>
      </c>
      <c r="K267">
        <v>12</v>
      </c>
      <c r="O267">
        <f t="shared" si="262"/>
        <v>29797.3</v>
      </c>
      <c r="P267">
        <f t="shared" si="263"/>
        <v>0</v>
      </c>
      <c r="Q267">
        <f t="shared" si="264"/>
        <v>0</v>
      </c>
      <c r="R267">
        <f t="shared" si="265"/>
        <v>0</v>
      </c>
      <c r="S267">
        <f t="shared" si="266"/>
        <v>29797.3</v>
      </c>
      <c r="T267">
        <f t="shared" si="267"/>
        <v>0</v>
      </c>
      <c r="U267">
        <f t="shared" si="268"/>
        <v>64.800000000000011</v>
      </c>
      <c r="V267">
        <f t="shared" si="269"/>
        <v>0</v>
      </c>
      <c r="W267">
        <f t="shared" si="270"/>
        <v>0</v>
      </c>
      <c r="X267">
        <f t="shared" si="271"/>
        <v>20858.11</v>
      </c>
      <c r="Y267">
        <f t="shared" si="272"/>
        <v>12216.89</v>
      </c>
      <c r="AA267">
        <v>54436342</v>
      </c>
      <c r="AB267">
        <f t="shared" si="273"/>
        <v>86.61</v>
      </c>
      <c r="AC267">
        <f t="shared" si="274"/>
        <v>0</v>
      </c>
      <c r="AD267">
        <f t="shared" si="275"/>
        <v>0</v>
      </c>
      <c r="AE267">
        <f t="shared" si="276"/>
        <v>0</v>
      </c>
      <c r="AF267">
        <f t="shared" si="277"/>
        <v>86.61</v>
      </c>
      <c r="AG267">
        <f t="shared" si="278"/>
        <v>0</v>
      </c>
      <c r="AH267">
        <f t="shared" si="279"/>
        <v>5.4</v>
      </c>
      <c r="AI267">
        <f t="shared" si="280"/>
        <v>0</v>
      </c>
      <c r="AJ267">
        <f t="shared" si="281"/>
        <v>0</v>
      </c>
      <c r="AK267">
        <v>86.61</v>
      </c>
      <c r="AL267">
        <v>0</v>
      </c>
      <c r="AM267">
        <v>0</v>
      </c>
      <c r="AN267">
        <v>0</v>
      </c>
      <c r="AO267">
        <v>86.61</v>
      </c>
      <c r="AP267">
        <v>0</v>
      </c>
      <c r="AQ267">
        <v>5.4</v>
      </c>
      <c r="AR267">
        <v>0</v>
      </c>
      <c r="AS267">
        <v>0</v>
      </c>
      <c r="AT267">
        <v>70</v>
      </c>
      <c r="AU267">
        <v>41</v>
      </c>
      <c r="AV267">
        <v>1</v>
      </c>
      <c r="AW267">
        <v>1</v>
      </c>
      <c r="AZ267">
        <v>1</v>
      </c>
      <c r="BA267">
        <v>28.67</v>
      </c>
      <c r="BB267">
        <v>1</v>
      </c>
      <c r="BC267">
        <v>1</v>
      </c>
      <c r="BD267" t="s">
        <v>3</v>
      </c>
      <c r="BE267" t="s">
        <v>3</v>
      </c>
      <c r="BF267" t="s">
        <v>3</v>
      </c>
      <c r="BG267" t="s">
        <v>3</v>
      </c>
      <c r="BH267">
        <v>0</v>
      </c>
      <c r="BI267">
        <v>4</v>
      </c>
      <c r="BJ267" t="s">
        <v>358</v>
      </c>
      <c r="BM267">
        <v>381</v>
      </c>
      <c r="BN267">
        <v>0</v>
      </c>
      <c r="BO267" t="s">
        <v>3</v>
      </c>
      <c r="BP267">
        <v>0</v>
      </c>
      <c r="BQ267">
        <v>50</v>
      </c>
      <c r="BR267">
        <v>0</v>
      </c>
      <c r="BS267">
        <v>28.67</v>
      </c>
      <c r="BT267">
        <v>1</v>
      </c>
      <c r="BU267">
        <v>1</v>
      </c>
      <c r="BV267">
        <v>1</v>
      </c>
      <c r="BW267">
        <v>1</v>
      </c>
      <c r="BX267">
        <v>1</v>
      </c>
      <c r="BY267" t="s">
        <v>3</v>
      </c>
      <c r="BZ267">
        <v>70</v>
      </c>
      <c r="CA267">
        <v>41</v>
      </c>
      <c r="CB267" t="s">
        <v>3</v>
      </c>
      <c r="CE267">
        <v>30</v>
      </c>
      <c r="CF267">
        <v>0</v>
      </c>
      <c r="CG267">
        <v>0</v>
      </c>
      <c r="CM267">
        <v>0</v>
      </c>
      <c r="CN267" t="s">
        <v>3</v>
      </c>
      <c r="CO267">
        <v>0</v>
      </c>
      <c r="CP267">
        <f t="shared" si="282"/>
        <v>29797.3</v>
      </c>
      <c r="CQ267">
        <f t="shared" si="283"/>
        <v>0</v>
      </c>
      <c r="CR267">
        <f t="shared" si="284"/>
        <v>0</v>
      </c>
      <c r="CS267">
        <f t="shared" si="285"/>
        <v>0</v>
      </c>
      <c r="CT267">
        <f t="shared" si="286"/>
        <v>2483.11</v>
      </c>
      <c r="CU267">
        <f t="shared" si="287"/>
        <v>0</v>
      </c>
      <c r="CV267">
        <f t="shared" si="288"/>
        <v>5.4</v>
      </c>
      <c r="CW267">
        <f t="shared" si="289"/>
        <v>0</v>
      </c>
      <c r="CX267">
        <f t="shared" si="290"/>
        <v>0</v>
      </c>
      <c r="CY267">
        <f t="shared" si="291"/>
        <v>20858.109999999997</v>
      </c>
      <c r="CZ267">
        <f t="shared" si="292"/>
        <v>12216.892999999998</v>
      </c>
      <c r="DC267" t="s">
        <v>3</v>
      </c>
      <c r="DD267" t="s">
        <v>3</v>
      </c>
      <c r="DE267" t="s">
        <v>3</v>
      </c>
      <c r="DF267" t="s">
        <v>3</v>
      </c>
      <c r="DG267" t="s">
        <v>3</v>
      </c>
      <c r="DH267" t="s">
        <v>3</v>
      </c>
      <c r="DI267" t="s">
        <v>3</v>
      </c>
      <c r="DJ267" t="s">
        <v>3</v>
      </c>
      <c r="DK267" t="s">
        <v>3</v>
      </c>
      <c r="DL267" t="s">
        <v>3</v>
      </c>
      <c r="DM267" t="s">
        <v>3</v>
      </c>
      <c r="DN267">
        <v>75</v>
      </c>
      <c r="DO267">
        <v>70</v>
      </c>
      <c r="DP267">
        <v>1</v>
      </c>
      <c r="DQ267">
        <v>1</v>
      </c>
      <c r="DU267">
        <v>1013</v>
      </c>
      <c r="DV267" t="s">
        <v>147</v>
      </c>
      <c r="DW267" t="s">
        <v>147</v>
      </c>
      <c r="DX267">
        <v>1</v>
      </c>
      <c r="DZ267" t="s">
        <v>3</v>
      </c>
      <c r="EA267" t="s">
        <v>3</v>
      </c>
      <c r="EB267" t="s">
        <v>3</v>
      </c>
      <c r="EC267" t="s">
        <v>3</v>
      </c>
      <c r="EE267">
        <v>54008125</v>
      </c>
      <c r="EF267">
        <v>50</v>
      </c>
      <c r="EG267" t="s">
        <v>343</v>
      </c>
      <c r="EH267">
        <v>0</v>
      </c>
      <c r="EI267" t="s">
        <v>3</v>
      </c>
      <c r="EJ267">
        <v>4</v>
      </c>
      <c r="EK267">
        <v>381</v>
      </c>
      <c r="EL267" t="s">
        <v>349</v>
      </c>
      <c r="EM267" t="s">
        <v>350</v>
      </c>
      <c r="EO267" t="s">
        <v>3</v>
      </c>
      <c r="EQ267">
        <v>0</v>
      </c>
      <c r="ER267">
        <v>86.61</v>
      </c>
      <c r="ES267">
        <v>0</v>
      </c>
      <c r="ET267">
        <v>0</v>
      </c>
      <c r="EU267">
        <v>0</v>
      </c>
      <c r="EV267">
        <v>86.61</v>
      </c>
      <c r="EW267">
        <v>5.4</v>
      </c>
      <c r="EX267">
        <v>0</v>
      </c>
      <c r="EY267">
        <v>0</v>
      </c>
      <c r="FQ267">
        <v>0</v>
      </c>
      <c r="FR267">
        <f t="shared" si="293"/>
        <v>0</v>
      </c>
      <c r="FS267">
        <v>0</v>
      </c>
      <c r="FX267">
        <v>75</v>
      </c>
      <c r="FY267">
        <v>70</v>
      </c>
      <c r="GA267" t="s">
        <v>3</v>
      </c>
      <c r="GD267">
        <v>0</v>
      </c>
      <c r="GF267">
        <v>1403765030</v>
      </c>
      <c r="GG267">
        <v>2</v>
      </c>
      <c r="GH267">
        <v>1</v>
      </c>
      <c r="GI267">
        <v>2</v>
      </c>
      <c r="GJ267">
        <v>0</v>
      </c>
      <c r="GK267">
        <f>ROUND(R267*(R12)/100,2)</f>
        <v>0</v>
      </c>
      <c r="GL267">
        <f t="shared" si="294"/>
        <v>0</v>
      </c>
      <c r="GM267">
        <f t="shared" si="295"/>
        <v>62872.3</v>
      </c>
      <c r="GN267">
        <f t="shared" si="296"/>
        <v>0</v>
      </c>
      <c r="GO267">
        <f t="shared" si="297"/>
        <v>0</v>
      </c>
      <c r="GP267">
        <f t="shared" si="298"/>
        <v>62872.3</v>
      </c>
      <c r="GR267">
        <v>0</v>
      </c>
      <c r="GS267">
        <v>0</v>
      </c>
      <c r="GT267">
        <v>0</v>
      </c>
      <c r="GU267" t="s">
        <v>3</v>
      </c>
      <c r="GV267">
        <f t="shared" si="299"/>
        <v>0</v>
      </c>
      <c r="GW267">
        <v>1</v>
      </c>
      <c r="GX267">
        <f t="shared" si="300"/>
        <v>0</v>
      </c>
      <c r="HA267">
        <v>0</v>
      </c>
      <c r="HB267">
        <v>0</v>
      </c>
      <c r="HC267">
        <f t="shared" si="301"/>
        <v>0</v>
      </c>
      <c r="HE267" t="s">
        <v>3</v>
      </c>
      <c r="HF267" t="s">
        <v>3</v>
      </c>
      <c r="HM267" t="s">
        <v>3</v>
      </c>
      <c r="HN267" t="s">
        <v>3</v>
      </c>
      <c r="HO267" t="s">
        <v>3</v>
      </c>
      <c r="HP267" t="s">
        <v>3</v>
      </c>
      <c r="HQ267" t="s">
        <v>3</v>
      </c>
      <c r="IK267">
        <v>0</v>
      </c>
    </row>
    <row r="268" spans="1:245" x14ac:dyDescent="0.2">
      <c r="A268">
        <v>17</v>
      </c>
      <c r="B268">
        <v>1</v>
      </c>
      <c r="C268">
        <f>ROW(SmtRes!A79)</f>
        <v>79</v>
      </c>
      <c r="D268">
        <f>ROW(EtalonRes!A79)</f>
        <v>79</v>
      </c>
      <c r="E268" t="s">
        <v>359</v>
      </c>
      <c r="F268" t="s">
        <v>360</v>
      </c>
      <c r="G268" t="s">
        <v>361</v>
      </c>
      <c r="H268" t="s">
        <v>362</v>
      </c>
      <c r="I268">
        <v>10</v>
      </c>
      <c r="J268">
        <v>0</v>
      </c>
      <c r="K268">
        <v>10</v>
      </c>
      <c r="O268">
        <f t="shared" si="262"/>
        <v>8168.08</v>
      </c>
      <c r="P268">
        <f t="shared" si="263"/>
        <v>0</v>
      </c>
      <c r="Q268">
        <f t="shared" si="264"/>
        <v>0</v>
      </c>
      <c r="R268">
        <f t="shared" si="265"/>
        <v>0</v>
      </c>
      <c r="S268">
        <f t="shared" si="266"/>
        <v>8168.08</v>
      </c>
      <c r="T268">
        <f t="shared" si="267"/>
        <v>0</v>
      </c>
      <c r="U268">
        <f t="shared" si="268"/>
        <v>18</v>
      </c>
      <c r="V268">
        <f t="shared" si="269"/>
        <v>0</v>
      </c>
      <c r="W268">
        <f t="shared" si="270"/>
        <v>0</v>
      </c>
      <c r="X268">
        <f t="shared" si="271"/>
        <v>5717.66</v>
      </c>
      <c r="Y268">
        <f t="shared" si="272"/>
        <v>3348.91</v>
      </c>
      <c r="AA268">
        <v>54436342</v>
      </c>
      <c r="AB268">
        <f t="shared" si="273"/>
        <v>28.49</v>
      </c>
      <c r="AC268">
        <f t="shared" si="274"/>
        <v>0</v>
      </c>
      <c r="AD268">
        <f t="shared" si="275"/>
        <v>0</v>
      </c>
      <c r="AE268">
        <f t="shared" si="276"/>
        <v>0</v>
      </c>
      <c r="AF268">
        <f t="shared" si="277"/>
        <v>28.49</v>
      </c>
      <c r="AG268">
        <f t="shared" si="278"/>
        <v>0</v>
      </c>
      <c r="AH268">
        <f t="shared" si="279"/>
        <v>1.8</v>
      </c>
      <c r="AI268">
        <f t="shared" si="280"/>
        <v>0</v>
      </c>
      <c r="AJ268">
        <f t="shared" si="281"/>
        <v>0</v>
      </c>
      <c r="AK268">
        <v>28.49</v>
      </c>
      <c r="AL268">
        <v>0</v>
      </c>
      <c r="AM268">
        <v>0</v>
      </c>
      <c r="AN268">
        <v>0</v>
      </c>
      <c r="AO268">
        <v>28.49</v>
      </c>
      <c r="AP268">
        <v>0</v>
      </c>
      <c r="AQ268">
        <v>1.8</v>
      </c>
      <c r="AR268">
        <v>0</v>
      </c>
      <c r="AS268">
        <v>0</v>
      </c>
      <c r="AT268">
        <v>70</v>
      </c>
      <c r="AU268">
        <v>41</v>
      </c>
      <c r="AV268">
        <v>1</v>
      </c>
      <c r="AW268">
        <v>1</v>
      </c>
      <c r="AZ268">
        <v>1</v>
      </c>
      <c r="BA268">
        <v>28.67</v>
      </c>
      <c r="BB268">
        <v>1</v>
      </c>
      <c r="BC268">
        <v>1</v>
      </c>
      <c r="BD268" t="s">
        <v>3</v>
      </c>
      <c r="BE268" t="s">
        <v>3</v>
      </c>
      <c r="BF268" t="s">
        <v>3</v>
      </c>
      <c r="BG268" t="s">
        <v>3</v>
      </c>
      <c r="BH268">
        <v>0</v>
      </c>
      <c r="BI268">
        <v>4</v>
      </c>
      <c r="BJ268" t="s">
        <v>363</v>
      </c>
      <c r="BM268">
        <v>381</v>
      </c>
      <c r="BN268">
        <v>0</v>
      </c>
      <c r="BO268" t="s">
        <v>3</v>
      </c>
      <c r="BP268">
        <v>0</v>
      </c>
      <c r="BQ268">
        <v>50</v>
      </c>
      <c r="BR268">
        <v>0</v>
      </c>
      <c r="BS268">
        <v>28.67</v>
      </c>
      <c r="BT268">
        <v>1</v>
      </c>
      <c r="BU268">
        <v>1</v>
      </c>
      <c r="BV268">
        <v>1</v>
      </c>
      <c r="BW268">
        <v>1</v>
      </c>
      <c r="BX268">
        <v>1</v>
      </c>
      <c r="BY268" t="s">
        <v>3</v>
      </c>
      <c r="BZ268">
        <v>70</v>
      </c>
      <c r="CA268">
        <v>41</v>
      </c>
      <c r="CB268" t="s">
        <v>3</v>
      </c>
      <c r="CE268">
        <v>30</v>
      </c>
      <c r="CF268">
        <v>0</v>
      </c>
      <c r="CG268">
        <v>0</v>
      </c>
      <c r="CM268">
        <v>0</v>
      </c>
      <c r="CN268" t="s">
        <v>3</v>
      </c>
      <c r="CO268">
        <v>0</v>
      </c>
      <c r="CP268">
        <f t="shared" si="282"/>
        <v>8168.08</v>
      </c>
      <c r="CQ268">
        <f t="shared" si="283"/>
        <v>0</v>
      </c>
      <c r="CR268">
        <f t="shared" si="284"/>
        <v>0</v>
      </c>
      <c r="CS268">
        <f t="shared" si="285"/>
        <v>0</v>
      </c>
      <c r="CT268">
        <f t="shared" si="286"/>
        <v>816.81</v>
      </c>
      <c r="CU268">
        <f t="shared" si="287"/>
        <v>0</v>
      </c>
      <c r="CV268">
        <f t="shared" si="288"/>
        <v>1.8</v>
      </c>
      <c r="CW268">
        <f t="shared" si="289"/>
        <v>0</v>
      </c>
      <c r="CX268">
        <f t="shared" si="290"/>
        <v>0</v>
      </c>
      <c r="CY268">
        <f t="shared" si="291"/>
        <v>5717.6559999999999</v>
      </c>
      <c r="CZ268">
        <f t="shared" si="292"/>
        <v>3348.9127999999996</v>
      </c>
      <c r="DC268" t="s">
        <v>3</v>
      </c>
      <c r="DD268" t="s">
        <v>3</v>
      </c>
      <c r="DE268" t="s">
        <v>3</v>
      </c>
      <c r="DF268" t="s">
        <v>3</v>
      </c>
      <c r="DG268" t="s">
        <v>3</v>
      </c>
      <c r="DH268" t="s">
        <v>3</v>
      </c>
      <c r="DI268" t="s">
        <v>3</v>
      </c>
      <c r="DJ268" t="s">
        <v>3</v>
      </c>
      <c r="DK268" t="s">
        <v>3</v>
      </c>
      <c r="DL268" t="s">
        <v>3</v>
      </c>
      <c r="DM268" t="s">
        <v>3</v>
      </c>
      <c r="DN268">
        <v>75</v>
      </c>
      <c r="DO268">
        <v>70</v>
      </c>
      <c r="DP268">
        <v>1</v>
      </c>
      <c r="DQ268">
        <v>1</v>
      </c>
      <c r="DU268">
        <v>1013</v>
      </c>
      <c r="DV268" t="s">
        <v>362</v>
      </c>
      <c r="DW268" t="s">
        <v>362</v>
      </c>
      <c r="DX268">
        <v>1</v>
      </c>
      <c r="DZ268" t="s">
        <v>3</v>
      </c>
      <c r="EA268" t="s">
        <v>3</v>
      </c>
      <c r="EB268" t="s">
        <v>3</v>
      </c>
      <c r="EC268" t="s">
        <v>3</v>
      </c>
      <c r="EE268">
        <v>54008125</v>
      </c>
      <c r="EF268">
        <v>50</v>
      </c>
      <c r="EG268" t="s">
        <v>343</v>
      </c>
      <c r="EH268">
        <v>0</v>
      </c>
      <c r="EI268" t="s">
        <v>3</v>
      </c>
      <c r="EJ268">
        <v>4</v>
      </c>
      <c r="EK268">
        <v>381</v>
      </c>
      <c r="EL268" t="s">
        <v>349</v>
      </c>
      <c r="EM268" t="s">
        <v>350</v>
      </c>
      <c r="EO268" t="s">
        <v>3</v>
      </c>
      <c r="EQ268">
        <v>0</v>
      </c>
      <c r="ER268">
        <v>28.49</v>
      </c>
      <c r="ES268">
        <v>0</v>
      </c>
      <c r="ET268">
        <v>0</v>
      </c>
      <c r="EU268">
        <v>0</v>
      </c>
      <c r="EV268">
        <v>28.49</v>
      </c>
      <c r="EW268">
        <v>1.8</v>
      </c>
      <c r="EX268">
        <v>0</v>
      </c>
      <c r="EY268">
        <v>0</v>
      </c>
      <c r="FQ268">
        <v>0</v>
      </c>
      <c r="FR268">
        <f t="shared" si="293"/>
        <v>0</v>
      </c>
      <c r="FS268">
        <v>0</v>
      </c>
      <c r="FX268">
        <v>75</v>
      </c>
      <c r="FY268">
        <v>70</v>
      </c>
      <c r="GA268" t="s">
        <v>3</v>
      </c>
      <c r="GD268">
        <v>0</v>
      </c>
      <c r="GF268">
        <v>-576963386</v>
      </c>
      <c r="GG268">
        <v>2</v>
      </c>
      <c r="GH268">
        <v>1</v>
      </c>
      <c r="GI268">
        <v>2</v>
      </c>
      <c r="GJ268">
        <v>0</v>
      </c>
      <c r="GK268">
        <f>ROUND(R268*(R12)/100,2)</f>
        <v>0</v>
      </c>
      <c r="GL268">
        <f t="shared" si="294"/>
        <v>0</v>
      </c>
      <c r="GM268">
        <f t="shared" si="295"/>
        <v>17234.650000000001</v>
      </c>
      <c r="GN268">
        <f t="shared" si="296"/>
        <v>0</v>
      </c>
      <c r="GO268">
        <f t="shared" si="297"/>
        <v>0</v>
      </c>
      <c r="GP268">
        <f t="shared" si="298"/>
        <v>17234.650000000001</v>
      </c>
      <c r="GR268">
        <v>0</v>
      </c>
      <c r="GS268">
        <v>0</v>
      </c>
      <c r="GT268">
        <v>0</v>
      </c>
      <c r="GU268" t="s">
        <v>3</v>
      </c>
      <c r="GV268">
        <f t="shared" si="299"/>
        <v>0</v>
      </c>
      <c r="GW268">
        <v>1</v>
      </c>
      <c r="GX268">
        <f t="shared" si="300"/>
        <v>0</v>
      </c>
      <c r="HA268">
        <v>0</v>
      </c>
      <c r="HB268">
        <v>0</v>
      </c>
      <c r="HC268">
        <f t="shared" si="301"/>
        <v>0</v>
      </c>
      <c r="HE268" t="s">
        <v>3</v>
      </c>
      <c r="HF268" t="s">
        <v>3</v>
      </c>
      <c r="HM268" t="s">
        <v>3</v>
      </c>
      <c r="HN268" t="s">
        <v>3</v>
      </c>
      <c r="HO268" t="s">
        <v>3</v>
      </c>
      <c r="HP268" t="s">
        <v>3</v>
      </c>
      <c r="HQ268" t="s">
        <v>3</v>
      </c>
      <c r="IK268">
        <v>0</v>
      </c>
    </row>
    <row r="269" spans="1:245" x14ac:dyDescent="0.2">
      <c r="A269">
        <v>17</v>
      </c>
      <c r="B269">
        <v>1</v>
      </c>
      <c r="C269">
        <f>ROW(SmtRes!A80)</f>
        <v>80</v>
      </c>
      <c r="D269">
        <f>ROW(EtalonRes!A80)</f>
        <v>80</v>
      </c>
      <c r="E269" t="s">
        <v>364</v>
      </c>
      <c r="F269" t="s">
        <v>365</v>
      </c>
      <c r="G269" t="s">
        <v>366</v>
      </c>
      <c r="H269" t="s">
        <v>147</v>
      </c>
      <c r="I269">
        <v>6</v>
      </c>
      <c r="J269">
        <v>0</v>
      </c>
      <c r="K269">
        <v>6</v>
      </c>
      <c r="O269">
        <f t="shared" si="262"/>
        <v>34649.99</v>
      </c>
      <c r="P269">
        <f t="shared" si="263"/>
        <v>0</v>
      </c>
      <c r="Q269">
        <f t="shared" si="264"/>
        <v>0</v>
      </c>
      <c r="R269">
        <f t="shared" si="265"/>
        <v>0</v>
      </c>
      <c r="S269">
        <f t="shared" si="266"/>
        <v>34649.99</v>
      </c>
      <c r="T269">
        <f t="shared" si="267"/>
        <v>0</v>
      </c>
      <c r="U269">
        <f t="shared" si="268"/>
        <v>84</v>
      </c>
      <c r="V269">
        <f t="shared" si="269"/>
        <v>0</v>
      </c>
      <c r="W269">
        <f t="shared" si="270"/>
        <v>0</v>
      </c>
      <c r="X269">
        <f t="shared" si="271"/>
        <v>24254.99</v>
      </c>
      <c r="Y269">
        <f t="shared" si="272"/>
        <v>14206.5</v>
      </c>
      <c r="AA269">
        <v>54436342</v>
      </c>
      <c r="AB269">
        <f t="shared" si="273"/>
        <v>201.43</v>
      </c>
      <c r="AC269">
        <f t="shared" si="274"/>
        <v>0</v>
      </c>
      <c r="AD269">
        <f t="shared" si="275"/>
        <v>0</v>
      </c>
      <c r="AE269">
        <f t="shared" si="276"/>
        <v>0</v>
      </c>
      <c r="AF269">
        <f t="shared" si="277"/>
        <v>201.43</v>
      </c>
      <c r="AG269">
        <f t="shared" si="278"/>
        <v>0</v>
      </c>
      <c r="AH269">
        <f t="shared" si="279"/>
        <v>14</v>
      </c>
      <c r="AI269">
        <f t="shared" si="280"/>
        <v>0</v>
      </c>
      <c r="AJ269">
        <f t="shared" si="281"/>
        <v>0</v>
      </c>
      <c r="AK269">
        <v>201.43</v>
      </c>
      <c r="AL269">
        <v>0</v>
      </c>
      <c r="AM269">
        <v>0</v>
      </c>
      <c r="AN269">
        <v>0</v>
      </c>
      <c r="AO269">
        <v>201.43</v>
      </c>
      <c r="AP269">
        <v>0</v>
      </c>
      <c r="AQ269">
        <v>14</v>
      </c>
      <c r="AR269">
        <v>0</v>
      </c>
      <c r="AS269">
        <v>0</v>
      </c>
      <c r="AT269">
        <v>70</v>
      </c>
      <c r="AU269">
        <v>41</v>
      </c>
      <c r="AV269">
        <v>1</v>
      </c>
      <c r="AW269">
        <v>1</v>
      </c>
      <c r="AZ269">
        <v>1</v>
      </c>
      <c r="BA269">
        <v>28.67</v>
      </c>
      <c r="BB269">
        <v>1</v>
      </c>
      <c r="BC269">
        <v>1</v>
      </c>
      <c r="BD269" t="s">
        <v>3</v>
      </c>
      <c r="BE269" t="s">
        <v>3</v>
      </c>
      <c r="BF269" t="s">
        <v>3</v>
      </c>
      <c r="BG269" t="s">
        <v>3</v>
      </c>
      <c r="BH269">
        <v>0</v>
      </c>
      <c r="BI269">
        <v>4</v>
      </c>
      <c r="BJ269" t="s">
        <v>367</v>
      </c>
      <c r="BM269">
        <v>381</v>
      </c>
      <c r="BN269">
        <v>0</v>
      </c>
      <c r="BO269" t="s">
        <v>3</v>
      </c>
      <c r="BP269">
        <v>0</v>
      </c>
      <c r="BQ269">
        <v>50</v>
      </c>
      <c r="BR269">
        <v>0</v>
      </c>
      <c r="BS269">
        <v>28.67</v>
      </c>
      <c r="BT269">
        <v>1</v>
      </c>
      <c r="BU269">
        <v>1</v>
      </c>
      <c r="BV269">
        <v>1</v>
      </c>
      <c r="BW269">
        <v>1</v>
      </c>
      <c r="BX269">
        <v>1</v>
      </c>
      <c r="BY269" t="s">
        <v>3</v>
      </c>
      <c r="BZ269">
        <v>70</v>
      </c>
      <c r="CA269">
        <v>41</v>
      </c>
      <c r="CB269" t="s">
        <v>3</v>
      </c>
      <c r="CE269">
        <v>30</v>
      </c>
      <c r="CF269">
        <v>0</v>
      </c>
      <c r="CG269">
        <v>0</v>
      </c>
      <c r="CM269">
        <v>0</v>
      </c>
      <c r="CN269" t="s">
        <v>3</v>
      </c>
      <c r="CO269">
        <v>0</v>
      </c>
      <c r="CP269">
        <f t="shared" si="282"/>
        <v>34649.99</v>
      </c>
      <c r="CQ269">
        <f t="shared" si="283"/>
        <v>0</v>
      </c>
      <c r="CR269">
        <f t="shared" si="284"/>
        <v>0</v>
      </c>
      <c r="CS269">
        <f t="shared" si="285"/>
        <v>0</v>
      </c>
      <c r="CT269">
        <f t="shared" si="286"/>
        <v>5775</v>
      </c>
      <c r="CU269">
        <f t="shared" si="287"/>
        <v>0</v>
      </c>
      <c r="CV269">
        <f t="shared" si="288"/>
        <v>14</v>
      </c>
      <c r="CW269">
        <f t="shared" si="289"/>
        <v>0</v>
      </c>
      <c r="CX269">
        <f t="shared" si="290"/>
        <v>0</v>
      </c>
      <c r="CY269">
        <f t="shared" si="291"/>
        <v>24254.992999999999</v>
      </c>
      <c r="CZ269">
        <f t="shared" si="292"/>
        <v>14206.495899999998</v>
      </c>
      <c r="DC269" t="s">
        <v>3</v>
      </c>
      <c r="DD269" t="s">
        <v>3</v>
      </c>
      <c r="DE269" t="s">
        <v>3</v>
      </c>
      <c r="DF269" t="s">
        <v>3</v>
      </c>
      <c r="DG269" t="s">
        <v>3</v>
      </c>
      <c r="DH269" t="s">
        <v>3</v>
      </c>
      <c r="DI269" t="s">
        <v>3</v>
      </c>
      <c r="DJ269" t="s">
        <v>3</v>
      </c>
      <c r="DK269" t="s">
        <v>3</v>
      </c>
      <c r="DL269" t="s">
        <v>3</v>
      </c>
      <c r="DM269" t="s">
        <v>3</v>
      </c>
      <c r="DN269">
        <v>75</v>
      </c>
      <c r="DO269">
        <v>70</v>
      </c>
      <c r="DP269">
        <v>1</v>
      </c>
      <c r="DQ269">
        <v>1</v>
      </c>
      <c r="DU269">
        <v>1013</v>
      </c>
      <c r="DV269" t="s">
        <v>147</v>
      </c>
      <c r="DW269" t="s">
        <v>147</v>
      </c>
      <c r="DX269">
        <v>1</v>
      </c>
      <c r="DZ269" t="s">
        <v>3</v>
      </c>
      <c r="EA269" t="s">
        <v>3</v>
      </c>
      <c r="EB269" t="s">
        <v>3</v>
      </c>
      <c r="EC269" t="s">
        <v>3</v>
      </c>
      <c r="EE269">
        <v>54008125</v>
      </c>
      <c r="EF269">
        <v>50</v>
      </c>
      <c r="EG269" t="s">
        <v>343</v>
      </c>
      <c r="EH269">
        <v>0</v>
      </c>
      <c r="EI269" t="s">
        <v>3</v>
      </c>
      <c r="EJ269">
        <v>4</v>
      </c>
      <c r="EK269">
        <v>381</v>
      </c>
      <c r="EL269" t="s">
        <v>349</v>
      </c>
      <c r="EM269" t="s">
        <v>350</v>
      </c>
      <c r="EO269" t="s">
        <v>3</v>
      </c>
      <c r="EQ269">
        <v>0</v>
      </c>
      <c r="ER269">
        <v>201.43</v>
      </c>
      <c r="ES269">
        <v>0</v>
      </c>
      <c r="ET269">
        <v>0</v>
      </c>
      <c r="EU269">
        <v>0</v>
      </c>
      <c r="EV269">
        <v>201.43</v>
      </c>
      <c r="EW269">
        <v>14</v>
      </c>
      <c r="EX269">
        <v>0</v>
      </c>
      <c r="EY269">
        <v>0</v>
      </c>
      <c r="FQ269">
        <v>0</v>
      </c>
      <c r="FR269">
        <f t="shared" si="293"/>
        <v>0</v>
      </c>
      <c r="FS269">
        <v>0</v>
      </c>
      <c r="FX269">
        <v>75</v>
      </c>
      <c r="FY269">
        <v>70</v>
      </c>
      <c r="GA269" t="s">
        <v>3</v>
      </c>
      <c r="GD269">
        <v>0</v>
      </c>
      <c r="GF269">
        <v>-1262074987</v>
      </c>
      <c r="GG269">
        <v>2</v>
      </c>
      <c r="GH269">
        <v>1</v>
      </c>
      <c r="GI269">
        <v>2</v>
      </c>
      <c r="GJ269">
        <v>0</v>
      </c>
      <c r="GK269">
        <f>ROUND(R269*(R12)/100,2)</f>
        <v>0</v>
      </c>
      <c r="GL269">
        <f t="shared" si="294"/>
        <v>0</v>
      </c>
      <c r="GM269">
        <f t="shared" si="295"/>
        <v>73111.48</v>
      </c>
      <c r="GN269">
        <f t="shared" si="296"/>
        <v>0</v>
      </c>
      <c r="GO269">
        <f t="shared" si="297"/>
        <v>0</v>
      </c>
      <c r="GP269">
        <f t="shared" si="298"/>
        <v>73111.48</v>
      </c>
      <c r="GR269">
        <v>0</v>
      </c>
      <c r="GS269">
        <v>0</v>
      </c>
      <c r="GT269">
        <v>0</v>
      </c>
      <c r="GU269" t="s">
        <v>3</v>
      </c>
      <c r="GV269">
        <f t="shared" si="299"/>
        <v>0</v>
      </c>
      <c r="GW269">
        <v>1</v>
      </c>
      <c r="GX269">
        <f t="shared" si="300"/>
        <v>0</v>
      </c>
      <c r="HA269">
        <v>0</v>
      </c>
      <c r="HB269">
        <v>0</v>
      </c>
      <c r="HC269">
        <f t="shared" si="301"/>
        <v>0</v>
      </c>
      <c r="HE269" t="s">
        <v>3</v>
      </c>
      <c r="HF269" t="s">
        <v>3</v>
      </c>
      <c r="HM269" t="s">
        <v>3</v>
      </c>
      <c r="HN269" t="s">
        <v>3</v>
      </c>
      <c r="HO269" t="s">
        <v>3</v>
      </c>
      <c r="HP269" t="s">
        <v>3</v>
      </c>
      <c r="HQ269" t="s">
        <v>3</v>
      </c>
      <c r="IK269">
        <v>0</v>
      </c>
    </row>
    <row r="270" spans="1:245" x14ac:dyDescent="0.2">
      <c r="A270">
        <v>17</v>
      </c>
      <c r="B270">
        <v>1</v>
      </c>
      <c r="C270">
        <f>ROW(SmtRes!A81)</f>
        <v>81</v>
      </c>
      <c r="D270">
        <f>ROW(EtalonRes!A81)</f>
        <v>81</v>
      </c>
      <c r="E270" t="s">
        <v>368</v>
      </c>
      <c r="F270" t="s">
        <v>369</v>
      </c>
      <c r="G270" t="s">
        <v>370</v>
      </c>
      <c r="H270" t="s">
        <v>147</v>
      </c>
      <c r="I270">
        <v>18</v>
      </c>
      <c r="J270">
        <v>0</v>
      </c>
      <c r="K270">
        <v>18</v>
      </c>
      <c r="O270">
        <f t="shared" si="262"/>
        <v>9650.32</v>
      </c>
      <c r="P270">
        <f t="shared" si="263"/>
        <v>0</v>
      </c>
      <c r="Q270">
        <f t="shared" si="264"/>
        <v>0</v>
      </c>
      <c r="R270">
        <f t="shared" si="265"/>
        <v>0</v>
      </c>
      <c r="S270">
        <f t="shared" si="266"/>
        <v>9650.32</v>
      </c>
      <c r="T270">
        <f t="shared" si="267"/>
        <v>0</v>
      </c>
      <c r="U270">
        <f t="shared" si="268"/>
        <v>23.400000000000002</v>
      </c>
      <c r="V270">
        <f t="shared" si="269"/>
        <v>0</v>
      </c>
      <c r="W270">
        <f t="shared" si="270"/>
        <v>0</v>
      </c>
      <c r="X270">
        <f t="shared" si="271"/>
        <v>6755.22</v>
      </c>
      <c r="Y270">
        <f t="shared" si="272"/>
        <v>3956.63</v>
      </c>
      <c r="AA270">
        <v>54436342</v>
      </c>
      <c r="AB270">
        <f t="shared" si="273"/>
        <v>18.7</v>
      </c>
      <c r="AC270">
        <f t="shared" si="274"/>
        <v>0</v>
      </c>
      <c r="AD270">
        <f t="shared" si="275"/>
        <v>0</v>
      </c>
      <c r="AE270">
        <f t="shared" si="276"/>
        <v>0</v>
      </c>
      <c r="AF270">
        <f t="shared" si="277"/>
        <v>18.7</v>
      </c>
      <c r="AG270">
        <f t="shared" si="278"/>
        <v>0</v>
      </c>
      <c r="AH270">
        <f t="shared" si="279"/>
        <v>1.3</v>
      </c>
      <c r="AI270">
        <f t="shared" si="280"/>
        <v>0</v>
      </c>
      <c r="AJ270">
        <f t="shared" si="281"/>
        <v>0</v>
      </c>
      <c r="AK270">
        <v>18.7</v>
      </c>
      <c r="AL270">
        <v>0</v>
      </c>
      <c r="AM270">
        <v>0</v>
      </c>
      <c r="AN270">
        <v>0</v>
      </c>
      <c r="AO270">
        <v>18.7</v>
      </c>
      <c r="AP270">
        <v>0</v>
      </c>
      <c r="AQ270">
        <v>1.3</v>
      </c>
      <c r="AR270">
        <v>0</v>
      </c>
      <c r="AS270">
        <v>0</v>
      </c>
      <c r="AT270">
        <v>70</v>
      </c>
      <c r="AU270">
        <v>41</v>
      </c>
      <c r="AV270">
        <v>1</v>
      </c>
      <c r="AW270">
        <v>1</v>
      </c>
      <c r="AZ270">
        <v>1</v>
      </c>
      <c r="BA270">
        <v>28.67</v>
      </c>
      <c r="BB270">
        <v>1</v>
      </c>
      <c r="BC270">
        <v>1</v>
      </c>
      <c r="BD270" t="s">
        <v>3</v>
      </c>
      <c r="BE270" t="s">
        <v>3</v>
      </c>
      <c r="BF270" t="s">
        <v>3</v>
      </c>
      <c r="BG270" t="s">
        <v>3</v>
      </c>
      <c r="BH270">
        <v>0</v>
      </c>
      <c r="BI270">
        <v>4</v>
      </c>
      <c r="BJ270" t="s">
        <v>371</v>
      </c>
      <c r="BM270">
        <v>381</v>
      </c>
      <c r="BN270">
        <v>0</v>
      </c>
      <c r="BO270" t="s">
        <v>3</v>
      </c>
      <c r="BP270">
        <v>0</v>
      </c>
      <c r="BQ270">
        <v>50</v>
      </c>
      <c r="BR270">
        <v>0</v>
      </c>
      <c r="BS270">
        <v>28.67</v>
      </c>
      <c r="BT270">
        <v>1</v>
      </c>
      <c r="BU270">
        <v>1</v>
      </c>
      <c r="BV270">
        <v>1</v>
      </c>
      <c r="BW270">
        <v>1</v>
      </c>
      <c r="BX270">
        <v>1</v>
      </c>
      <c r="BY270" t="s">
        <v>3</v>
      </c>
      <c r="BZ270">
        <v>70</v>
      </c>
      <c r="CA270">
        <v>41</v>
      </c>
      <c r="CB270" t="s">
        <v>3</v>
      </c>
      <c r="CE270">
        <v>30</v>
      </c>
      <c r="CF270">
        <v>0</v>
      </c>
      <c r="CG270">
        <v>0</v>
      </c>
      <c r="CM270">
        <v>0</v>
      </c>
      <c r="CN270" t="s">
        <v>3</v>
      </c>
      <c r="CO270">
        <v>0</v>
      </c>
      <c r="CP270">
        <f t="shared" si="282"/>
        <v>9650.32</v>
      </c>
      <c r="CQ270">
        <f t="shared" si="283"/>
        <v>0</v>
      </c>
      <c r="CR270">
        <f t="shared" si="284"/>
        <v>0</v>
      </c>
      <c r="CS270">
        <f t="shared" si="285"/>
        <v>0</v>
      </c>
      <c r="CT270">
        <f t="shared" si="286"/>
        <v>536.13</v>
      </c>
      <c r="CU270">
        <f t="shared" si="287"/>
        <v>0</v>
      </c>
      <c r="CV270">
        <f t="shared" si="288"/>
        <v>1.3</v>
      </c>
      <c r="CW270">
        <f t="shared" si="289"/>
        <v>0</v>
      </c>
      <c r="CX270">
        <f t="shared" si="290"/>
        <v>0</v>
      </c>
      <c r="CY270">
        <f t="shared" si="291"/>
        <v>6755.2239999999993</v>
      </c>
      <c r="CZ270">
        <f t="shared" si="292"/>
        <v>3956.6311999999998</v>
      </c>
      <c r="DC270" t="s">
        <v>3</v>
      </c>
      <c r="DD270" t="s">
        <v>3</v>
      </c>
      <c r="DE270" t="s">
        <v>3</v>
      </c>
      <c r="DF270" t="s">
        <v>3</v>
      </c>
      <c r="DG270" t="s">
        <v>3</v>
      </c>
      <c r="DH270" t="s">
        <v>3</v>
      </c>
      <c r="DI270" t="s">
        <v>3</v>
      </c>
      <c r="DJ270" t="s">
        <v>3</v>
      </c>
      <c r="DK270" t="s">
        <v>3</v>
      </c>
      <c r="DL270" t="s">
        <v>3</v>
      </c>
      <c r="DM270" t="s">
        <v>3</v>
      </c>
      <c r="DN270">
        <v>75</v>
      </c>
      <c r="DO270">
        <v>70</v>
      </c>
      <c r="DP270">
        <v>1</v>
      </c>
      <c r="DQ270">
        <v>1</v>
      </c>
      <c r="DU270">
        <v>1013</v>
      </c>
      <c r="DV270" t="s">
        <v>147</v>
      </c>
      <c r="DW270" t="s">
        <v>147</v>
      </c>
      <c r="DX270">
        <v>1</v>
      </c>
      <c r="DZ270" t="s">
        <v>3</v>
      </c>
      <c r="EA270" t="s">
        <v>3</v>
      </c>
      <c r="EB270" t="s">
        <v>3</v>
      </c>
      <c r="EC270" t="s">
        <v>3</v>
      </c>
      <c r="EE270">
        <v>54008125</v>
      </c>
      <c r="EF270">
        <v>50</v>
      </c>
      <c r="EG270" t="s">
        <v>343</v>
      </c>
      <c r="EH270">
        <v>0</v>
      </c>
      <c r="EI270" t="s">
        <v>3</v>
      </c>
      <c r="EJ270">
        <v>4</v>
      </c>
      <c r="EK270">
        <v>381</v>
      </c>
      <c r="EL270" t="s">
        <v>349</v>
      </c>
      <c r="EM270" t="s">
        <v>350</v>
      </c>
      <c r="EO270" t="s">
        <v>3</v>
      </c>
      <c r="EQ270">
        <v>0</v>
      </c>
      <c r="ER270">
        <v>18.7</v>
      </c>
      <c r="ES270">
        <v>0</v>
      </c>
      <c r="ET270">
        <v>0</v>
      </c>
      <c r="EU270">
        <v>0</v>
      </c>
      <c r="EV270">
        <v>18.7</v>
      </c>
      <c r="EW270">
        <v>1.3</v>
      </c>
      <c r="EX270">
        <v>0</v>
      </c>
      <c r="EY270">
        <v>0</v>
      </c>
      <c r="FQ270">
        <v>0</v>
      </c>
      <c r="FR270">
        <f t="shared" si="293"/>
        <v>0</v>
      </c>
      <c r="FS270">
        <v>0</v>
      </c>
      <c r="FX270">
        <v>75</v>
      </c>
      <c r="FY270">
        <v>70</v>
      </c>
      <c r="GA270" t="s">
        <v>3</v>
      </c>
      <c r="GD270">
        <v>0</v>
      </c>
      <c r="GF270">
        <v>-950138553</v>
      </c>
      <c r="GG270">
        <v>2</v>
      </c>
      <c r="GH270">
        <v>1</v>
      </c>
      <c r="GI270">
        <v>2</v>
      </c>
      <c r="GJ270">
        <v>0</v>
      </c>
      <c r="GK270">
        <f>ROUND(R270*(R12)/100,2)</f>
        <v>0</v>
      </c>
      <c r="GL270">
        <f t="shared" si="294"/>
        <v>0</v>
      </c>
      <c r="GM270">
        <f t="shared" si="295"/>
        <v>20362.169999999998</v>
      </c>
      <c r="GN270">
        <f t="shared" si="296"/>
        <v>0</v>
      </c>
      <c r="GO270">
        <f t="shared" si="297"/>
        <v>0</v>
      </c>
      <c r="GP270">
        <f t="shared" si="298"/>
        <v>20362.169999999998</v>
      </c>
      <c r="GR270">
        <v>0</v>
      </c>
      <c r="GS270">
        <v>0</v>
      </c>
      <c r="GT270">
        <v>0</v>
      </c>
      <c r="GU270" t="s">
        <v>3</v>
      </c>
      <c r="GV270">
        <f t="shared" si="299"/>
        <v>0</v>
      </c>
      <c r="GW270">
        <v>1</v>
      </c>
      <c r="GX270">
        <f t="shared" si="300"/>
        <v>0</v>
      </c>
      <c r="HA270">
        <v>0</v>
      </c>
      <c r="HB270">
        <v>0</v>
      </c>
      <c r="HC270">
        <f t="shared" si="301"/>
        <v>0</v>
      </c>
      <c r="HE270" t="s">
        <v>3</v>
      </c>
      <c r="HF270" t="s">
        <v>3</v>
      </c>
      <c r="HM270" t="s">
        <v>3</v>
      </c>
      <c r="HN270" t="s">
        <v>3</v>
      </c>
      <c r="HO270" t="s">
        <v>3</v>
      </c>
      <c r="HP270" t="s">
        <v>3</v>
      </c>
      <c r="HQ270" t="s">
        <v>3</v>
      </c>
      <c r="IK270">
        <v>0</v>
      </c>
    </row>
    <row r="271" spans="1:245" x14ac:dyDescent="0.2">
      <c r="A271">
        <v>17</v>
      </c>
      <c r="B271">
        <v>1</v>
      </c>
      <c r="C271">
        <f>ROW(SmtRes!A82)</f>
        <v>82</v>
      </c>
      <c r="D271">
        <f>ROW(EtalonRes!A82)</f>
        <v>82</v>
      </c>
      <c r="E271" t="s">
        <v>372</v>
      </c>
      <c r="F271" t="s">
        <v>373</v>
      </c>
      <c r="G271" t="s">
        <v>374</v>
      </c>
      <c r="H271" t="s">
        <v>147</v>
      </c>
      <c r="I271">
        <v>12</v>
      </c>
      <c r="J271">
        <v>0</v>
      </c>
      <c r="K271">
        <v>12</v>
      </c>
      <c r="O271">
        <f t="shared" si="262"/>
        <v>22276.59</v>
      </c>
      <c r="P271">
        <f t="shared" si="263"/>
        <v>0</v>
      </c>
      <c r="Q271">
        <f t="shared" si="264"/>
        <v>0</v>
      </c>
      <c r="R271">
        <f t="shared" si="265"/>
        <v>0</v>
      </c>
      <c r="S271">
        <f t="shared" si="266"/>
        <v>22276.59</v>
      </c>
      <c r="T271">
        <f t="shared" si="267"/>
        <v>0</v>
      </c>
      <c r="U271">
        <f t="shared" si="268"/>
        <v>54</v>
      </c>
      <c r="V271">
        <f t="shared" si="269"/>
        <v>0</v>
      </c>
      <c r="W271">
        <f t="shared" si="270"/>
        <v>0</v>
      </c>
      <c r="X271">
        <f t="shared" si="271"/>
        <v>15593.61</v>
      </c>
      <c r="Y271">
        <f t="shared" si="272"/>
        <v>9133.4</v>
      </c>
      <c r="AA271">
        <v>54436342</v>
      </c>
      <c r="AB271">
        <f t="shared" si="273"/>
        <v>64.75</v>
      </c>
      <c r="AC271">
        <f t="shared" si="274"/>
        <v>0</v>
      </c>
      <c r="AD271">
        <f t="shared" si="275"/>
        <v>0</v>
      </c>
      <c r="AE271">
        <f t="shared" si="276"/>
        <v>0</v>
      </c>
      <c r="AF271">
        <f t="shared" si="277"/>
        <v>64.75</v>
      </c>
      <c r="AG271">
        <f t="shared" si="278"/>
        <v>0</v>
      </c>
      <c r="AH271">
        <f t="shared" si="279"/>
        <v>4.5</v>
      </c>
      <c r="AI271">
        <f t="shared" si="280"/>
        <v>0</v>
      </c>
      <c r="AJ271">
        <f t="shared" si="281"/>
        <v>0</v>
      </c>
      <c r="AK271">
        <v>64.75</v>
      </c>
      <c r="AL271">
        <v>0</v>
      </c>
      <c r="AM271">
        <v>0</v>
      </c>
      <c r="AN271">
        <v>0</v>
      </c>
      <c r="AO271">
        <v>64.75</v>
      </c>
      <c r="AP271">
        <v>0</v>
      </c>
      <c r="AQ271">
        <v>4.5</v>
      </c>
      <c r="AR271">
        <v>0</v>
      </c>
      <c r="AS271">
        <v>0</v>
      </c>
      <c r="AT271">
        <v>70</v>
      </c>
      <c r="AU271">
        <v>41</v>
      </c>
      <c r="AV271">
        <v>1</v>
      </c>
      <c r="AW271">
        <v>1</v>
      </c>
      <c r="AZ271">
        <v>1</v>
      </c>
      <c r="BA271">
        <v>28.67</v>
      </c>
      <c r="BB271">
        <v>1</v>
      </c>
      <c r="BC271">
        <v>1</v>
      </c>
      <c r="BD271" t="s">
        <v>3</v>
      </c>
      <c r="BE271" t="s">
        <v>3</v>
      </c>
      <c r="BF271" t="s">
        <v>3</v>
      </c>
      <c r="BG271" t="s">
        <v>3</v>
      </c>
      <c r="BH271">
        <v>0</v>
      </c>
      <c r="BI271">
        <v>4</v>
      </c>
      <c r="BJ271" t="s">
        <v>375</v>
      </c>
      <c r="BM271">
        <v>381</v>
      </c>
      <c r="BN271">
        <v>0</v>
      </c>
      <c r="BO271" t="s">
        <v>3</v>
      </c>
      <c r="BP271">
        <v>0</v>
      </c>
      <c r="BQ271">
        <v>50</v>
      </c>
      <c r="BR271">
        <v>0</v>
      </c>
      <c r="BS271">
        <v>28.67</v>
      </c>
      <c r="BT271">
        <v>1</v>
      </c>
      <c r="BU271">
        <v>1</v>
      </c>
      <c r="BV271">
        <v>1</v>
      </c>
      <c r="BW271">
        <v>1</v>
      </c>
      <c r="BX271">
        <v>1</v>
      </c>
      <c r="BY271" t="s">
        <v>3</v>
      </c>
      <c r="BZ271">
        <v>70</v>
      </c>
      <c r="CA271">
        <v>41</v>
      </c>
      <c r="CB271" t="s">
        <v>3</v>
      </c>
      <c r="CE271">
        <v>30</v>
      </c>
      <c r="CF271">
        <v>0</v>
      </c>
      <c r="CG271">
        <v>0</v>
      </c>
      <c r="CM271">
        <v>0</v>
      </c>
      <c r="CN271" t="s">
        <v>3</v>
      </c>
      <c r="CO271">
        <v>0</v>
      </c>
      <c r="CP271">
        <f t="shared" si="282"/>
        <v>22276.59</v>
      </c>
      <c r="CQ271">
        <f t="shared" si="283"/>
        <v>0</v>
      </c>
      <c r="CR271">
        <f t="shared" si="284"/>
        <v>0</v>
      </c>
      <c r="CS271">
        <f t="shared" si="285"/>
        <v>0</v>
      </c>
      <c r="CT271">
        <f t="shared" si="286"/>
        <v>1856.38</v>
      </c>
      <c r="CU271">
        <f t="shared" si="287"/>
        <v>0</v>
      </c>
      <c r="CV271">
        <f t="shared" si="288"/>
        <v>4.5</v>
      </c>
      <c r="CW271">
        <f t="shared" si="289"/>
        <v>0</v>
      </c>
      <c r="CX271">
        <f t="shared" si="290"/>
        <v>0</v>
      </c>
      <c r="CY271">
        <f t="shared" si="291"/>
        <v>15593.612999999999</v>
      </c>
      <c r="CZ271">
        <f t="shared" si="292"/>
        <v>9133.4018999999989</v>
      </c>
      <c r="DC271" t="s">
        <v>3</v>
      </c>
      <c r="DD271" t="s">
        <v>3</v>
      </c>
      <c r="DE271" t="s">
        <v>3</v>
      </c>
      <c r="DF271" t="s">
        <v>3</v>
      </c>
      <c r="DG271" t="s">
        <v>3</v>
      </c>
      <c r="DH271" t="s">
        <v>3</v>
      </c>
      <c r="DI271" t="s">
        <v>3</v>
      </c>
      <c r="DJ271" t="s">
        <v>3</v>
      </c>
      <c r="DK271" t="s">
        <v>3</v>
      </c>
      <c r="DL271" t="s">
        <v>3</v>
      </c>
      <c r="DM271" t="s">
        <v>3</v>
      </c>
      <c r="DN271">
        <v>75</v>
      </c>
      <c r="DO271">
        <v>70</v>
      </c>
      <c r="DP271">
        <v>1</v>
      </c>
      <c r="DQ271">
        <v>1</v>
      </c>
      <c r="DU271">
        <v>1013</v>
      </c>
      <c r="DV271" t="s">
        <v>147</v>
      </c>
      <c r="DW271" t="s">
        <v>147</v>
      </c>
      <c r="DX271">
        <v>1</v>
      </c>
      <c r="DZ271" t="s">
        <v>3</v>
      </c>
      <c r="EA271" t="s">
        <v>3</v>
      </c>
      <c r="EB271" t="s">
        <v>3</v>
      </c>
      <c r="EC271" t="s">
        <v>3</v>
      </c>
      <c r="EE271">
        <v>54008125</v>
      </c>
      <c r="EF271">
        <v>50</v>
      </c>
      <c r="EG271" t="s">
        <v>343</v>
      </c>
      <c r="EH271">
        <v>0</v>
      </c>
      <c r="EI271" t="s">
        <v>3</v>
      </c>
      <c r="EJ271">
        <v>4</v>
      </c>
      <c r="EK271">
        <v>381</v>
      </c>
      <c r="EL271" t="s">
        <v>349</v>
      </c>
      <c r="EM271" t="s">
        <v>350</v>
      </c>
      <c r="EO271" t="s">
        <v>3</v>
      </c>
      <c r="EQ271">
        <v>0</v>
      </c>
      <c r="ER271">
        <v>64.75</v>
      </c>
      <c r="ES271">
        <v>0</v>
      </c>
      <c r="ET271">
        <v>0</v>
      </c>
      <c r="EU271">
        <v>0</v>
      </c>
      <c r="EV271">
        <v>64.75</v>
      </c>
      <c r="EW271">
        <v>4.5</v>
      </c>
      <c r="EX271">
        <v>0</v>
      </c>
      <c r="EY271">
        <v>0</v>
      </c>
      <c r="FQ271">
        <v>0</v>
      </c>
      <c r="FR271">
        <f t="shared" si="293"/>
        <v>0</v>
      </c>
      <c r="FS271">
        <v>0</v>
      </c>
      <c r="FX271">
        <v>75</v>
      </c>
      <c r="FY271">
        <v>70</v>
      </c>
      <c r="GA271" t="s">
        <v>3</v>
      </c>
      <c r="GD271">
        <v>0</v>
      </c>
      <c r="GF271">
        <v>754605260</v>
      </c>
      <c r="GG271">
        <v>2</v>
      </c>
      <c r="GH271">
        <v>1</v>
      </c>
      <c r="GI271">
        <v>2</v>
      </c>
      <c r="GJ271">
        <v>0</v>
      </c>
      <c r="GK271">
        <f>ROUND(R271*(R12)/100,2)</f>
        <v>0</v>
      </c>
      <c r="GL271">
        <f t="shared" si="294"/>
        <v>0</v>
      </c>
      <c r="GM271">
        <f t="shared" si="295"/>
        <v>47003.6</v>
      </c>
      <c r="GN271">
        <f t="shared" si="296"/>
        <v>0</v>
      </c>
      <c r="GO271">
        <f t="shared" si="297"/>
        <v>0</v>
      </c>
      <c r="GP271">
        <f t="shared" si="298"/>
        <v>47003.6</v>
      </c>
      <c r="GR271">
        <v>0</v>
      </c>
      <c r="GS271">
        <v>0</v>
      </c>
      <c r="GT271">
        <v>0</v>
      </c>
      <c r="GU271" t="s">
        <v>3</v>
      </c>
      <c r="GV271">
        <f t="shared" si="299"/>
        <v>0</v>
      </c>
      <c r="GW271">
        <v>1</v>
      </c>
      <c r="GX271">
        <f t="shared" si="300"/>
        <v>0</v>
      </c>
      <c r="HA271">
        <v>0</v>
      </c>
      <c r="HB271">
        <v>0</v>
      </c>
      <c r="HC271">
        <f t="shared" si="301"/>
        <v>0</v>
      </c>
      <c r="HE271" t="s">
        <v>3</v>
      </c>
      <c r="HF271" t="s">
        <v>3</v>
      </c>
      <c r="HM271" t="s">
        <v>3</v>
      </c>
      <c r="HN271" t="s">
        <v>3</v>
      </c>
      <c r="HO271" t="s">
        <v>3</v>
      </c>
      <c r="HP271" t="s">
        <v>3</v>
      </c>
      <c r="HQ271" t="s">
        <v>3</v>
      </c>
      <c r="IK271">
        <v>0</v>
      </c>
    </row>
    <row r="272" spans="1:245" x14ac:dyDescent="0.2">
      <c r="A272">
        <v>17</v>
      </c>
      <c r="B272">
        <v>1</v>
      </c>
      <c r="C272">
        <f>ROW(SmtRes!A83)</f>
        <v>83</v>
      </c>
      <c r="D272">
        <f>ROW(EtalonRes!A83)</f>
        <v>83</v>
      </c>
      <c r="E272" t="s">
        <v>376</v>
      </c>
      <c r="F272" t="s">
        <v>377</v>
      </c>
      <c r="G272" t="s">
        <v>378</v>
      </c>
      <c r="H272" t="s">
        <v>379</v>
      </c>
      <c r="I272">
        <v>36</v>
      </c>
      <c r="J272">
        <v>0</v>
      </c>
      <c r="K272">
        <v>36</v>
      </c>
      <c r="O272">
        <f t="shared" si="262"/>
        <v>47198.85</v>
      </c>
      <c r="P272">
        <f t="shared" si="263"/>
        <v>0</v>
      </c>
      <c r="Q272">
        <f t="shared" si="264"/>
        <v>0</v>
      </c>
      <c r="R272">
        <f t="shared" si="265"/>
        <v>0</v>
      </c>
      <c r="S272">
        <f t="shared" si="266"/>
        <v>47198.85</v>
      </c>
      <c r="T272">
        <f t="shared" si="267"/>
        <v>0</v>
      </c>
      <c r="U272">
        <f t="shared" si="268"/>
        <v>97.2</v>
      </c>
      <c r="V272">
        <f t="shared" si="269"/>
        <v>0</v>
      </c>
      <c r="W272">
        <f t="shared" si="270"/>
        <v>0</v>
      </c>
      <c r="X272">
        <f t="shared" si="271"/>
        <v>33039.199999999997</v>
      </c>
      <c r="Y272">
        <f t="shared" si="272"/>
        <v>19351.53</v>
      </c>
      <c r="AA272">
        <v>54436342</v>
      </c>
      <c r="AB272">
        <f t="shared" si="273"/>
        <v>45.73</v>
      </c>
      <c r="AC272">
        <f t="shared" si="274"/>
        <v>0</v>
      </c>
      <c r="AD272">
        <f t="shared" si="275"/>
        <v>0</v>
      </c>
      <c r="AE272">
        <f t="shared" si="276"/>
        <v>0</v>
      </c>
      <c r="AF272">
        <f t="shared" si="277"/>
        <v>45.73</v>
      </c>
      <c r="AG272">
        <f t="shared" si="278"/>
        <v>0</v>
      </c>
      <c r="AH272">
        <f t="shared" si="279"/>
        <v>2.7</v>
      </c>
      <c r="AI272">
        <f t="shared" si="280"/>
        <v>0</v>
      </c>
      <c r="AJ272">
        <f t="shared" si="281"/>
        <v>0</v>
      </c>
      <c r="AK272">
        <v>45.73</v>
      </c>
      <c r="AL272">
        <v>0</v>
      </c>
      <c r="AM272">
        <v>0</v>
      </c>
      <c r="AN272">
        <v>0</v>
      </c>
      <c r="AO272">
        <v>45.73</v>
      </c>
      <c r="AP272">
        <v>0</v>
      </c>
      <c r="AQ272">
        <v>2.7</v>
      </c>
      <c r="AR272">
        <v>0</v>
      </c>
      <c r="AS272">
        <v>0</v>
      </c>
      <c r="AT272">
        <v>70</v>
      </c>
      <c r="AU272">
        <v>41</v>
      </c>
      <c r="AV272">
        <v>1</v>
      </c>
      <c r="AW272">
        <v>1</v>
      </c>
      <c r="AZ272">
        <v>1</v>
      </c>
      <c r="BA272">
        <v>28.67</v>
      </c>
      <c r="BB272">
        <v>1</v>
      </c>
      <c r="BC272">
        <v>1</v>
      </c>
      <c r="BD272" t="s">
        <v>3</v>
      </c>
      <c r="BE272" t="s">
        <v>3</v>
      </c>
      <c r="BF272" t="s">
        <v>3</v>
      </c>
      <c r="BG272" t="s">
        <v>3</v>
      </c>
      <c r="BH272">
        <v>0</v>
      </c>
      <c r="BI272">
        <v>4</v>
      </c>
      <c r="BJ272" t="s">
        <v>380</v>
      </c>
      <c r="BM272">
        <v>381</v>
      </c>
      <c r="BN272">
        <v>0</v>
      </c>
      <c r="BO272" t="s">
        <v>3</v>
      </c>
      <c r="BP272">
        <v>0</v>
      </c>
      <c r="BQ272">
        <v>50</v>
      </c>
      <c r="BR272">
        <v>0</v>
      </c>
      <c r="BS272">
        <v>28.67</v>
      </c>
      <c r="BT272">
        <v>1</v>
      </c>
      <c r="BU272">
        <v>1</v>
      </c>
      <c r="BV272">
        <v>1</v>
      </c>
      <c r="BW272">
        <v>1</v>
      </c>
      <c r="BX272">
        <v>1</v>
      </c>
      <c r="BY272" t="s">
        <v>3</v>
      </c>
      <c r="BZ272">
        <v>70</v>
      </c>
      <c r="CA272">
        <v>41</v>
      </c>
      <c r="CB272" t="s">
        <v>3</v>
      </c>
      <c r="CE272">
        <v>30</v>
      </c>
      <c r="CF272">
        <v>0</v>
      </c>
      <c r="CG272">
        <v>0</v>
      </c>
      <c r="CM272">
        <v>0</v>
      </c>
      <c r="CN272" t="s">
        <v>3</v>
      </c>
      <c r="CO272">
        <v>0</v>
      </c>
      <c r="CP272">
        <f t="shared" si="282"/>
        <v>47198.85</v>
      </c>
      <c r="CQ272">
        <f t="shared" si="283"/>
        <v>0</v>
      </c>
      <c r="CR272">
        <f t="shared" si="284"/>
        <v>0</v>
      </c>
      <c r="CS272">
        <f t="shared" si="285"/>
        <v>0</v>
      </c>
      <c r="CT272">
        <f t="shared" si="286"/>
        <v>1311.08</v>
      </c>
      <c r="CU272">
        <f t="shared" si="287"/>
        <v>0</v>
      </c>
      <c r="CV272">
        <f t="shared" si="288"/>
        <v>2.7</v>
      </c>
      <c r="CW272">
        <f t="shared" si="289"/>
        <v>0</v>
      </c>
      <c r="CX272">
        <f t="shared" si="290"/>
        <v>0</v>
      </c>
      <c r="CY272">
        <f t="shared" si="291"/>
        <v>33039.195</v>
      </c>
      <c r="CZ272">
        <f t="shared" si="292"/>
        <v>19351.528499999997</v>
      </c>
      <c r="DC272" t="s">
        <v>3</v>
      </c>
      <c r="DD272" t="s">
        <v>3</v>
      </c>
      <c r="DE272" t="s">
        <v>3</v>
      </c>
      <c r="DF272" t="s">
        <v>3</v>
      </c>
      <c r="DG272" t="s">
        <v>3</v>
      </c>
      <c r="DH272" t="s">
        <v>3</v>
      </c>
      <c r="DI272" t="s">
        <v>3</v>
      </c>
      <c r="DJ272" t="s">
        <v>3</v>
      </c>
      <c r="DK272" t="s">
        <v>3</v>
      </c>
      <c r="DL272" t="s">
        <v>3</v>
      </c>
      <c r="DM272" t="s">
        <v>3</v>
      </c>
      <c r="DN272">
        <v>75</v>
      </c>
      <c r="DO272">
        <v>70</v>
      </c>
      <c r="DP272">
        <v>1</v>
      </c>
      <c r="DQ272">
        <v>1</v>
      </c>
      <c r="DU272">
        <v>1013</v>
      </c>
      <c r="DV272" t="s">
        <v>379</v>
      </c>
      <c r="DW272" t="s">
        <v>379</v>
      </c>
      <c r="DX272">
        <v>1</v>
      </c>
      <c r="DZ272" t="s">
        <v>3</v>
      </c>
      <c r="EA272" t="s">
        <v>3</v>
      </c>
      <c r="EB272" t="s">
        <v>3</v>
      </c>
      <c r="EC272" t="s">
        <v>3</v>
      </c>
      <c r="EE272">
        <v>54008125</v>
      </c>
      <c r="EF272">
        <v>50</v>
      </c>
      <c r="EG272" t="s">
        <v>343</v>
      </c>
      <c r="EH272">
        <v>0</v>
      </c>
      <c r="EI272" t="s">
        <v>3</v>
      </c>
      <c r="EJ272">
        <v>4</v>
      </c>
      <c r="EK272">
        <v>381</v>
      </c>
      <c r="EL272" t="s">
        <v>349</v>
      </c>
      <c r="EM272" t="s">
        <v>350</v>
      </c>
      <c r="EO272" t="s">
        <v>3</v>
      </c>
      <c r="EQ272">
        <v>0</v>
      </c>
      <c r="ER272">
        <v>45.73</v>
      </c>
      <c r="ES272">
        <v>0</v>
      </c>
      <c r="ET272">
        <v>0</v>
      </c>
      <c r="EU272">
        <v>0</v>
      </c>
      <c r="EV272">
        <v>45.73</v>
      </c>
      <c r="EW272">
        <v>2.7</v>
      </c>
      <c r="EX272">
        <v>0</v>
      </c>
      <c r="EY272">
        <v>0</v>
      </c>
      <c r="FQ272">
        <v>0</v>
      </c>
      <c r="FR272">
        <f t="shared" si="293"/>
        <v>0</v>
      </c>
      <c r="FS272">
        <v>0</v>
      </c>
      <c r="FX272">
        <v>75</v>
      </c>
      <c r="FY272">
        <v>70</v>
      </c>
      <c r="GA272" t="s">
        <v>3</v>
      </c>
      <c r="GD272">
        <v>0</v>
      </c>
      <c r="GF272">
        <v>1130195376</v>
      </c>
      <c r="GG272">
        <v>2</v>
      </c>
      <c r="GH272">
        <v>1</v>
      </c>
      <c r="GI272">
        <v>2</v>
      </c>
      <c r="GJ272">
        <v>0</v>
      </c>
      <c r="GK272">
        <f>ROUND(R272*(R12)/100,2)</f>
        <v>0</v>
      </c>
      <c r="GL272">
        <f t="shared" si="294"/>
        <v>0</v>
      </c>
      <c r="GM272">
        <f t="shared" si="295"/>
        <v>99589.58</v>
      </c>
      <c r="GN272">
        <f t="shared" si="296"/>
        <v>0</v>
      </c>
      <c r="GO272">
        <f t="shared" si="297"/>
        <v>0</v>
      </c>
      <c r="GP272">
        <f t="shared" si="298"/>
        <v>99589.58</v>
      </c>
      <c r="GR272">
        <v>0</v>
      </c>
      <c r="GS272">
        <v>0</v>
      </c>
      <c r="GT272">
        <v>0</v>
      </c>
      <c r="GU272" t="s">
        <v>3</v>
      </c>
      <c r="GV272">
        <f t="shared" si="299"/>
        <v>0</v>
      </c>
      <c r="GW272">
        <v>1</v>
      </c>
      <c r="GX272">
        <f t="shared" si="300"/>
        <v>0</v>
      </c>
      <c r="HA272">
        <v>0</v>
      </c>
      <c r="HB272">
        <v>0</v>
      </c>
      <c r="HC272">
        <f t="shared" si="301"/>
        <v>0</v>
      </c>
      <c r="HE272" t="s">
        <v>3</v>
      </c>
      <c r="HF272" t="s">
        <v>3</v>
      </c>
      <c r="HM272" t="s">
        <v>3</v>
      </c>
      <c r="HN272" t="s">
        <v>3</v>
      </c>
      <c r="HO272" t="s">
        <v>3</v>
      </c>
      <c r="HP272" t="s">
        <v>3</v>
      </c>
      <c r="HQ272" t="s">
        <v>3</v>
      </c>
      <c r="IK272">
        <v>0</v>
      </c>
    </row>
    <row r="273" spans="1:245" x14ac:dyDescent="0.2">
      <c r="A273">
        <v>17</v>
      </c>
      <c r="B273">
        <v>1</v>
      </c>
      <c r="C273">
        <f>ROW(SmtRes!A84)</f>
        <v>84</v>
      </c>
      <c r="D273">
        <f>ROW(EtalonRes!A84)</f>
        <v>84</v>
      </c>
      <c r="E273" t="s">
        <v>381</v>
      </c>
      <c r="F273" t="s">
        <v>382</v>
      </c>
      <c r="G273" t="s">
        <v>383</v>
      </c>
      <c r="H273" t="s">
        <v>379</v>
      </c>
      <c r="I273">
        <v>36</v>
      </c>
      <c r="J273">
        <v>0</v>
      </c>
      <c r="K273">
        <v>36</v>
      </c>
      <c r="O273">
        <f t="shared" si="262"/>
        <v>31459.02</v>
      </c>
      <c r="P273">
        <f t="shared" si="263"/>
        <v>0</v>
      </c>
      <c r="Q273">
        <f t="shared" si="264"/>
        <v>0</v>
      </c>
      <c r="R273">
        <f t="shared" si="265"/>
        <v>0</v>
      </c>
      <c r="S273">
        <f t="shared" si="266"/>
        <v>31459.02</v>
      </c>
      <c r="T273">
        <f t="shared" si="267"/>
        <v>0</v>
      </c>
      <c r="U273">
        <f t="shared" si="268"/>
        <v>64.8</v>
      </c>
      <c r="V273">
        <f t="shared" si="269"/>
        <v>0</v>
      </c>
      <c r="W273">
        <f t="shared" si="270"/>
        <v>0</v>
      </c>
      <c r="X273">
        <f t="shared" si="271"/>
        <v>22021.31</v>
      </c>
      <c r="Y273">
        <f t="shared" si="272"/>
        <v>12898.2</v>
      </c>
      <c r="AA273">
        <v>54436342</v>
      </c>
      <c r="AB273">
        <f t="shared" si="273"/>
        <v>30.48</v>
      </c>
      <c r="AC273">
        <f t="shared" si="274"/>
        <v>0</v>
      </c>
      <c r="AD273">
        <f t="shared" si="275"/>
        <v>0</v>
      </c>
      <c r="AE273">
        <f t="shared" si="276"/>
        <v>0</v>
      </c>
      <c r="AF273">
        <f t="shared" si="277"/>
        <v>30.48</v>
      </c>
      <c r="AG273">
        <f t="shared" si="278"/>
        <v>0</v>
      </c>
      <c r="AH273">
        <f t="shared" si="279"/>
        <v>1.8</v>
      </c>
      <c r="AI273">
        <f t="shared" si="280"/>
        <v>0</v>
      </c>
      <c r="AJ273">
        <f t="shared" si="281"/>
        <v>0</v>
      </c>
      <c r="AK273">
        <v>30.48</v>
      </c>
      <c r="AL273">
        <v>0</v>
      </c>
      <c r="AM273">
        <v>0</v>
      </c>
      <c r="AN273">
        <v>0</v>
      </c>
      <c r="AO273">
        <v>30.48</v>
      </c>
      <c r="AP273">
        <v>0</v>
      </c>
      <c r="AQ273">
        <v>1.8</v>
      </c>
      <c r="AR273">
        <v>0</v>
      </c>
      <c r="AS273">
        <v>0</v>
      </c>
      <c r="AT273">
        <v>70</v>
      </c>
      <c r="AU273">
        <v>41</v>
      </c>
      <c r="AV273">
        <v>1</v>
      </c>
      <c r="AW273">
        <v>1</v>
      </c>
      <c r="AZ273">
        <v>1</v>
      </c>
      <c r="BA273">
        <v>28.67</v>
      </c>
      <c r="BB273">
        <v>1</v>
      </c>
      <c r="BC273">
        <v>1</v>
      </c>
      <c r="BD273" t="s">
        <v>3</v>
      </c>
      <c r="BE273" t="s">
        <v>3</v>
      </c>
      <c r="BF273" t="s">
        <v>3</v>
      </c>
      <c r="BG273" t="s">
        <v>3</v>
      </c>
      <c r="BH273">
        <v>0</v>
      </c>
      <c r="BI273">
        <v>4</v>
      </c>
      <c r="BJ273" t="s">
        <v>384</v>
      </c>
      <c r="BM273">
        <v>381</v>
      </c>
      <c r="BN273">
        <v>0</v>
      </c>
      <c r="BO273" t="s">
        <v>3</v>
      </c>
      <c r="BP273">
        <v>0</v>
      </c>
      <c r="BQ273">
        <v>50</v>
      </c>
      <c r="BR273">
        <v>0</v>
      </c>
      <c r="BS273">
        <v>28.67</v>
      </c>
      <c r="BT273">
        <v>1</v>
      </c>
      <c r="BU273">
        <v>1</v>
      </c>
      <c r="BV273">
        <v>1</v>
      </c>
      <c r="BW273">
        <v>1</v>
      </c>
      <c r="BX273">
        <v>1</v>
      </c>
      <c r="BY273" t="s">
        <v>3</v>
      </c>
      <c r="BZ273">
        <v>70</v>
      </c>
      <c r="CA273">
        <v>41</v>
      </c>
      <c r="CB273" t="s">
        <v>3</v>
      </c>
      <c r="CE273">
        <v>30</v>
      </c>
      <c r="CF273">
        <v>0</v>
      </c>
      <c r="CG273">
        <v>0</v>
      </c>
      <c r="CM273">
        <v>0</v>
      </c>
      <c r="CN273" t="s">
        <v>3</v>
      </c>
      <c r="CO273">
        <v>0</v>
      </c>
      <c r="CP273">
        <f t="shared" si="282"/>
        <v>31459.02</v>
      </c>
      <c r="CQ273">
        <f t="shared" si="283"/>
        <v>0</v>
      </c>
      <c r="CR273">
        <f t="shared" si="284"/>
        <v>0</v>
      </c>
      <c r="CS273">
        <f t="shared" si="285"/>
        <v>0</v>
      </c>
      <c r="CT273">
        <f t="shared" si="286"/>
        <v>873.86</v>
      </c>
      <c r="CU273">
        <f t="shared" si="287"/>
        <v>0</v>
      </c>
      <c r="CV273">
        <f t="shared" si="288"/>
        <v>1.8</v>
      </c>
      <c r="CW273">
        <f t="shared" si="289"/>
        <v>0</v>
      </c>
      <c r="CX273">
        <f t="shared" si="290"/>
        <v>0</v>
      </c>
      <c r="CY273">
        <f t="shared" si="291"/>
        <v>22021.313999999998</v>
      </c>
      <c r="CZ273">
        <f t="shared" si="292"/>
        <v>12898.198199999999</v>
      </c>
      <c r="DC273" t="s">
        <v>3</v>
      </c>
      <c r="DD273" t="s">
        <v>3</v>
      </c>
      <c r="DE273" t="s">
        <v>3</v>
      </c>
      <c r="DF273" t="s">
        <v>3</v>
      </c>
      <c r="DG273" t="s">
        <v>3</v>
      </c>
      <c r="DH273" t="s">
        <v>3</v>
      </c>
      <c r="DI273" t="s">
        <v>3</v>
      </c>
      <c r="DJ273" t="s">
        <v>3</v>
      </c>
      <c r="DK273" t="s">
        <v>3</v>
      </c>
      <c r="DL273" t="s">
        <v>3</v>
      </c>
      <c r="DM273" t="s">
        <v>3</v>
      </c>
      <c r="DN273">
        <v>75</v>
      </c>
      <c r="DO273">
        <v>70</v>
      </c>
      <c r="DP273">
        <v>1</v>
      </c>
      <c r="DQ273">
        <v>1</v>
      </c>
      <c r="DU273">
        <v>1013</v>
      </c>
      <c r="DV273" t="s">
        <v>379</v>
      </c>
      <c r="DW273" t="s">
        <v>379</v>
      </c>
      <c r="DX273">
        <v>1</v>
      </c>
      <c r="DZ273" t="s">
        <v>3</v>
      </c>
      <c r="EA273" t="s">
        <v>3</v>
      </c>
      <c r="EB273" t="s">
        <v>3</v>
      </c>
      <c r="EC273" t="s">
        <v>3</v>
      </c>
      <c r="EE273">
        <v>54008125</v>
      </c>
      <c r="EF273">
        <v>50</v>
      </c>
      <c r="EG273" t="s">
        <v>343</v>
      </c>
      <c r="EH273">
        <v>0</v>
      </c>
      <c r="EI273" t="s">
        <v>3</v>
      </c>
      <c r="EJ273">
        <v>4</v>
      </c>
      <c r="EK273">
        <v>381</v>
      </c>
      <c r="EL273" t="s">
        <v>349</v>
      </c>
      <c r="EM273" t="s">
        <v>350</v>
      </c>
      <c r="EO273" t="s">
        <v>3</v>
      </c>
      <c r="EQ273">
        <v>0</v>
      </c>
      <c r="ER273">
        <v>30.48</v>
      </c>
      <c r="ES273">
        <v>0</v>
      </c>
      <c r="ET273">
        <v>0</v>
      </c>
      <c r="EU273">
        <v>0</v>
      </c>
      <c r="EV273">
        <v>30.48</v>
      </c>
      <c r="EW273">
        <v>1.8</v>
      </c>
      <c r="EX273">
        <v>0</v>
      </c>
      <c r="EY273">
        <v>0</v>
      </c>
      <c r="FQ273">
        <v>0</v>
      </c>
      <c r="FR273">
        <f t="shared" si="293"/>
        <v>0</v>
      </c>
      <c r="FS273">
        <v>0</v>
      </c>
      <c r="FX273">
        <v>75</v>
      </c>
      <c r="FY273">
        <v>70</v>
      </c>
      <c r="GA273" t="s">
        <v>3</v>
      </c>
      <c r="GD273">
        <v>0</v>
      </c>
      <c r="GF273">
        <v>1592240505</v>
      </c>
      <c r="GG273">
        <v>2</v>
      </c>
      <c r="GH273">
        <v>1</v>
      </c>
      <c r="GI273">
        <v>2</v>
      </c>
      <c r="GJ273">
        <v>0</v>
      </c>
      <c r="GK273">
        <f>ROUND(R273*(R12)/100,2)</f>
        <v>0</v>
      </c>
      <c r="GL273">
        <f t="shared" si="294"/>
        <v>0</v>
      </c>
      <c r="GM273">
        <f t="shared" si="295"/>
        <v>66378.53</v>
      </c>
      <c r="GN273">
        <f t="shared" si="296"/>
        <v>0</v>
      </c>
      <c r="GO273">
        <f t="shared" si="297"/>
        <v>0</v>
      </c>
      <c r="GP273">
        <f t="shared" si="298"/>
        <v>66378.53</v>
      </c>
      <c r="GR273">
        <v>0</v>
      </c>
      <c r="GS273">
        <v>0</v>
      </c>
      <c r="GT273">
        <v>0</v>
      </c>
      <c r="GU273" t="s">
        <v>3</v>
      </c>
      <c r="GV273">
        <f t="shared" si="299"/>
        <v>0</v>
      </c>
      <c r="GW273">
        <v>1</v>
      </c>
      <c r="GX273">
        <f t="shared" si="300"/>
        <v>0</v>
      </c>
      <c r="HA273">
        <v>0</v>
      </c>
      <c r="HB273">
        <v>0</v>
      </c>
      <c r="HC273">
        <f t="shared" si="301"/>
        <v>0</v>
      </c>
      <c r="HE273" t="s">
        <v>3</v>
      </c>
      <c r="HF273" t="s">
        <v>3</v>
      </c>
      <c r="HM273" t="s">
        <v>3</v>
      </c>
      <c r="HN273" t="s">
        <v>3</v>
      </c>
      <c r="HO273" t="s">
        <v>3</v>
      </c>
      <c r="HP273" t="s">
        <v>3</v>
      </c>
      <c r="HQ273" t="s">
        <v>3</v>
      </c>
      <c r="IK273">
        <v>0</v>
      </c>
    </row>
    <row r="274" spans="1:245" x14ac:dyDescent="0.2">
      <c r="A274">
        <v>17</v>
      </c>
      <c r="B274">
        <v>1</v>
      </c>
      <c r="C274">
        <f>ROW(SmtRes!A85)</f>
        <v>85</v>
      </c>
      <c r="D274">
        <f>ROW(EtalonRes!A85)</f>
        <v>85</v>
      </c>
      <c r="E274" t="s">
        <v>385</v>
      </c>
      <c r="F274" t="s">
        <v>386</v>
      </c>
      <c r="G274" t="s">
        <v>387</v>
      </c>
      <c r="H274" t="s">
        <v>388</v>
      </c>
      <c r="I274">
        <v>8</v>
      </c>
      <c r="J274">
        <v>0</v>
      </c>
      <c r="K274">
        <v>8</v>
      </c>
      <c r="O274">
        <f t="shared" si="262"/>
        <v>27906.23</v>
      </c>
      <c r="P274">
        <f t="shared" si="263"/>
        <v>0</v>
      </c>
      <c r="Q274">
        <f t="shared" si="264"/>
        <v>0</v>
      </c>
      <c r="R274">
        <f t="shared" si="265"/>
        <v>0</v>
      </c>
      <c r="S274">
        <f t="shared" si="266"/>
        <v>27906.23</v>
      </c>
      <c r="T274">
        <f t="shared" si="267"/>
        <v>0</v>
      </c>
      <c r="U274">
        <f t="shared" si="268"/>
        <v>64.8</v>
      </c>
      <c r="V274">
        <f t="shared" si="269"/>
        <v>0</v>
      </c>
      <c r="W274">
        <f t="shared" si="270"/>
        <v>0</v>
      </c>
      <c r="X274">
        <f t="shared" si="271"/>
        <v>19534.36</v>
      </c>
      <c r="Y274">
        <f t="shared" si="272"/>
        <v>11441.55</v>
      </c>
      <c r="AA274">
        <v>54436342</v>
      </c>
      <c r="AB274">
        <f t="shared" si="273"/>
        <v>121.67</v>
      </c>
      <c r="AC274">
        <f t="shared" si="274"/>
        <v>0</v>
      </c>
      <c r="AD274">
        <f t="shared" si="275"/>
        <v>0</v>
      </c>
      <c r="AE274">
        <f t="shared" si="276"/>
        <v>0</v>
      </c>
      <c r="AF274">
        <f t="shared" si="277"/>
        <v>121.67</v>
      </c>
      <c r="AG274">
        <f t="shared" si="278"/>
        <v>0</v>
      </c>
      <c r="AH274">
        <f t="shared" si="279"/>
        <v>8.1</v>
      </c>
      <c r="AI274">
        <f t="shared" si="280"/>
        <v>0</v>
      </c>
      <c r="AJ274">
        <f t="shared" si="281"/>
        <v>0</v>
      </c>
      <c r="AK274">
        <v>121.67</v>
      </c>
      <c r="AL274">
        <v>0</v>
      </c>
      <c r="AM274">
        <v>0</v>
      </c>
      <c r="AN274">
        <v>0</v>
      </c>
      <c r="AO274">
        <v>121.67</v>
      </c>
      <c r="AP274">
        <v>0</v>
      </c>
      <c r="AQ274">
        <v>8.1</v>
      </c>
      <c r="AR274">
        <v>0</v>
      </c>
      <c r="AS274">
        <v>0</v>
      </c>
      <c r="AT274">
        <v>70</v>
      </c>
      <c r="AU274">
        <v>41</v>
      </c>
      <c r="AV274">
        <v>1</v>
      </c>
      <c r="AW274">
        <v>1</v>
      </c>
      <c r="AZ274">
        <v>1</v>
      </c>
      <c r="BA274">
        <v>28.67</v>
      </c>
      <c r="BB274">
        <v>1</v>
      </c>
      <c r="BC274">
        <v>1</v>
      </c>
      <c r="BD274" t="s">
        <v>3</v>
      </c>
      <c r="BE274" t="s">
        <v>3</v>
      </c>
      <c r="BF274" t="s">
        <v>3</v>
      </c>
      <c r="BG274" t="s">
        <v>3</v>
      </c>
      <c r="BH274">
        <v>0</v>
      </c>
      <c r="BI274">
        <v>4</v>
      </c>
      <c r="BJ274" t="s">
        <v>389</v>
      </c>
      <c r="BM274">
        <v>381</v>
      </c>
      <c r="BN274">
        <v>0</v>
      </c>
      <c r="BO274" t="s">
        <v>3</v>
      </c>
      <c r="BP274">
        <v>0</v>
      </c>
      <c r="BQ274">
        <v>50</v>
      </c>
      <c r="BR274">
        <v>0</v>
      </c>
      <c r="BS274">
        <v>28.67</v>
      </c>
      <c r="BT274">
        <v>1</v>
      </c>
      <c r="BU274">
        <v>1</v>
      </c>
      <c r="BV274">
        <v>1</v>
      </c>
      <c r="BW274">
        <v>1</v>
      </c>
      <c r="BX274">
        <v>1</v>
      </c>
      <c r="BY274" t="s">
        <v>3</v>
      </c>
      <c r="BZ274">
        <v>70</v>
      </c>
      <c r="CA274">
        <v>41</v>
      </c>
      <c r="CB274" t="s">
        <v>3</v>
      </c>
      <c r="CE274">
        <v>30</v>
      </c>
      <c r="CF274">
        <v>0</v>
      </c>
      <c r="CG274">
        <v>0</v>
      </c>
      <c r="CM274">
        <v>0</v>
      </c>
      <c r="CN274" t="s">
        <v>3</v>
      </c>
      <c r="CO274">
        <v>0</v>
      </c>
      <c r="CP274">
        <f t="shared" si="282"/>
        <v>27906.23</v>
      </c>
      <c r="CQ274">
        <f t="shared" si="283"/>
        <v>0</v>
      </c>
      <c r="CR274">
        <f t="shared" si="284"/>
        <v>0</v>
      </c>
      <c r="CS274">
        <f t="shared" si="285"/>
        <v>0</v>
      </c>
      <c r="CT274">
        <f t="shared" si="286"/>
        <v>3488.28</v>
      </c>
      <c r="CU274">
        <f t="shared" si="287"/>
        <v>0</v>
      </c>
      <c r="CV274">
        <f t="shared" si="288"/>
        <v>8.1</v>
      </c>
      <c r="CW274">
        <f t="shared" si="289"/>
        <v>0</v>
      </c>
      <c r="CX274">
        <f t="shared" si="290"/>
        <v>0</v>
      </c>
      <c r="CY274">
        <f t="shared" si="291"/>
        <v>19534.360999999997</v>
      </c>
      <c r="CZ274">
        <f t="shared" si="292"/>
        <v>11441.5543</v>
      </c>
      <c r="DC274" t="s">
        <v>3</v>
      </c>
      <c r="DD274" t="s">
        <v>3</v>
      </c>
      <c r="DE274" t="s">
        <v>3</v>
      </c>
      <c r="DF274" t="s">
        <v>3</v>
      </c>
      <c r="DG274" t="s">
        <v>3</v>
      </c>
      <c r="DH274" t="s">
        <v>3</v>
      </c>
      <c r="DI274" t="s">
        <v>3</v>
      </c>
      <c r="DJ274" t="s">
        <v>3</v>
      </c>
      <c r="DK274" t="s">
        <v>3</v>
      </c>
      <c r="DL274" t="s">
        <v>3</v>
      </c>
      <c r="DM274" t="s">
        <v>3</v>
      </c>
      <c r="DN274">
        <v>75</v>
      </c>
      <c r="DO274">
        <v>70</v>
      </c>
      <c r="DP274">
        <v>1</v>
      </c>
      <c r="DQ274">
        <v>1</v>
      </c>
      <c r="DU274">
        <v>1013</v>
      </c>
      <c r="DV274" t="s">
        <v>388</v>
      </c>
      <c r="DW274" t="s">
        <v>388</v>
      </c>
      <c r="DX274">
        <v>1</v>
      </c>
      <c r="DZ274" t="s">
        <v>3</v>
      </c>
      <c r="EA274" t="s">
        <v>3</v>
      </c>
      <c r="EB274" t="s">
        <v>3</v>
      </c>
      <c r="EC274" t="s">
        <v>3</v>
      </c>
      <c r="EE274">
        <v>54008125</v>
      </c>
      <c r="EF274">
        <v>50</v>
      </c>
      <c r="EG274" t="s">
        <v>343</v>
      </c>
      <c r="EH274">
        <v>0</v>
      </c>
      <c r="EI274" t="s">
        <v>3</v>
      </c>
      <c r="EJ274">
        <v>4</v>
      </c>
      <c r="EK274">
        <v>381</v>
      </c>
      <c r="EL274" t="s">
        <v>349</v>
      </c>
      <c r="EM274" t="s">
        <v>350</v>
      </c>
      <c r="EO274" t="s">
        <v>3</v>
      </c>
      <c r="EQ274">
        <v>0</v>
      </c>
      <c r="ER274">
        <v>121.67</v>
      </c>
      <c r="ES274">
        <v>0</v>
      </c>
      <c r="ET274">
        <v>0</v>
      </c>
      <c r="EU274">
        <v>0</v>
      </c>
      <c r="EV274">
        <v>121.67</v>
      </c>
      <c r="EW274">
        <v>8.1</v>
      </c>
      <c r="EX274">
        <v>0</v>
      </c>
      <c r="EY274">
        <v>0</v>
      </c>
      <c r="FQ274">
        <v>0</v>
      </c>
      <c r="FR274">
        <f t="shared" si="293"/>
        <v>0</v>
      </c>
      <c r="FS274">
        <v>0</v>
      </c>
      <c r="FX274">
        <v>75</v>
      </c>
      <c r="FY274">
        <v>70</v>
      </c>
      <c r="GA274" t="s">
        <v>3</v>
      </c>
      <c r="GD274">
        <v>0</v>
      </c>
      <c r="GF274">
        <v>-1953541553</v>
      </c>
      <c r="GG274">
        <v>2</v>
      </c>
      <c r="GH274">
        <v>1</v>
      </c>
      <c r="GI274">
        <v>2</v>
      </c>
      <c r="GJ274">
        <v>0</v>
      </c>
      <c r="GK274">
        <f>ROUND(R274*(R12)/100,2)</f>
        <v>0</v>
      </c>
      <c r="GL274">
        <f t="shared" si="294"/>
        <v>0</v>
      </c>
      <c r="GM274">
        <f t="shared" si="295"/>
        <v>58882.14</v>
      </c>
      <c r="GN274">
        <f t="shared" si="296"/>
        <v>0</v>
      </c>
      <c r="GO274">
        <f t="shared" si="297"/>
        <v>0</v>
      </c>
      <c r="GP274">
        <f t="shared" si="298"/>
        <v>58882.14</v>
      </c>
      <c r="GR274">
        <v>0</v>
      </c>
      <c r="GS274">
        <v>0</v>
      </c>
      <c r="GT274">
        <v>0</v>
      </c>
      <c r="GU274" t="s">
        <v>3</v>
      </c>
      <c r="GV274">
        <f t="shared" si="299"/>
        <v>0</v>
      </c>
      <c r="GW274">
        <v>1</v>
      </c>
      <c r="GX274">
        <f t="shared" si="300"/>
        <v>0</v>
      </c>
      <c r="HA274">
        <v>0</v>
      </c>
      <c r="HB274">
        <v>0</v>
      </c>
      <c r="HC274">
        <f t="shared" si="301"/>
        <v>0</v>
      </c>
      <c r="HE274" t="s">
        <v>3</v>
      </c>
      <c r="HF274" t="s">
        <v>3</v>
      </c>
      <c r="HM274" t="s">
        <v>3</v>
      </c>
      <c r="HN274" t="s">
        <v>3</v>
      </c>
      <c r="HO274" t="s">
        <v>3</v>
      </c>
      <c r="HP274" t="s">
        <v>3</v>
      </c>
      <c r="HQ274" t="s">
        <v>3</v>
      </c>
      <c r="IK274">
        <v>0</v>
      </c>
    </row>
    <row r="275" spans="1:245" x14ac:dyDescent="0.2">
      <c r="A275">
        <v>17</v>
      </c>
      <c r="B275">
        <v>1</v>
      </c>
      <c r="C275">
        <f>ROW(SmtRes!A86)</f>
        <v>86</v>
      </c>
      <c r="D275">
        <f>ROW(EtalonRes!A86)</f>
        <v>86</v>
      </c>
      <c r="E275" t="s">
        <v>390</v>
      </c>
      <c r="F275" t="s">
        <v>391</v>
      </c>
      <c r="G275" t="s">
        <v>392</v>
      </c>
      <c r="H275" t="s">
        <v>261</v>
      </c>
      <c r="I275">
        <v>6</v>
      </c>
      <c r="J275">
        <v>0</v>
      </c>
      <c r="K275">
        <v>6</v>
      </c>
      <c r="O275">
        <f t="shared" si="262"/>
        <v>39894.879999999997</v>
      </c>
      <c r="P275">
        <f t="shared" si="263"/>
        <v>0</v>
      </c>
      <c r="Q275">
        <f t="shared" si="264"/>
        <v>0</v>
      </c>
      <c r="R275">
        <f t="shared" si="265"/>
        <v>0</v>
      </c>
      <c r="S275">
        <f t="shared" si="266"/>
        <v>39894.879999999997</v>
      </c>
      <c r="T275">
        <f t="shared" si="267"/>
        <v>0</v>
      </c>
      <c r="U275">
        <f t="shared" si="268"/>
        <v>84</v>
      </c>
      <c r="V275">
        <f t="shared" si="269"/>
        <v>0</v>
      </c>
      <c r="W275">
        <f t="shared" si="270"/>
        <v>0</v>
      </c>
      <c r="X275">
        <f t="shared" si="271"/>
        <v>27926.42</v>
      </c>
      <c r="Y275">
        <f t="shared" si="272"/>
        <v>16356.9</v>
      </c>
      <c r="AA275">
        <v>54436342</v>
      </c>
      <c r="AB275">
        <f t="shared" si="273"/>
        <v>231.92</v>
      </c>
      <c r="AC275">
        <f t="shared" si="274"/>
        <v>0</v>
      </c>
      <c r="AD275">
        <f t="shared" si="275"/>
        <v>0</v>
      </c>
      <c r="AE275">
        <f t="shared" si="276"/>
        <v>0</v>
      </c>
      <c r="AF275">
        <f t="shared" si="277"/>
        <v>231.92</v>
      </c>
      <c r="AG275">
        <f t="shared" si="278"/>
        <v>0</v>
      </c>
      <c r="AH275">
        <f t="shared" si="279"/>
        <v>14</v>
      </c>
      <c r="AI275">
        <f t="shared" si="280"/>
        <v>0</v>
      </c>
      <c r="AJ275">
        <f t="shared" si="281"/>
        <v>0</v>
      </c>
      <c r="AK275">
        <v>231.92</v>
      </c>
      <c r="AL275">
        <v>0</v>
      </c>
      <c r="AM275">
        <v>0</v>
      </c>
      <c r="AN275">
        <v>0</v>
      </c>
      <c r="AO275">
        <v>231.92</v>
      </c>
      <c r="AP275">
        <v>0</v>
      </c>
      <c r="AQ275">
        <v>14</v>
      </c>
      <c r="AR275">
        <v>0</v>
      </c>
      <c r="AS275">
        <v>0</v>
      </c>
      <c r="AT275">
        <v>70</v>
      </c>
      <c r="AU275">
        <v>41</v>
      </c>
      <c r="AV275">
        <v>1</v>
      </c>
      <c r="AW275">
        <v>1</v>
      </c>
      <c r="AZ275">
        <v>1</v>
      </c>
      <c r="BA275">
        <v>28.67</v>
      </c>
      <c r="BB275">
        <v>1</v>
      </c>
      <c r="BC275">
        <v>1</v>
      </c>
      <c r="BD275" t="s">
        <v>3</v>
      </c>
      <c r="BE275" t="s">
        <v>3</v>
      </c>
      <c r="BF275" t="s">
        <v>3</v>
      </c>
      <c r="BG275" t="s">
        <v>3</v>
      </c>
      <c r="BH275">
        <v>0</v>
      </c>
      <c r="BI275">
        <v>4</v>
      </c>
      <c r="BJ275" t="s">
        <v>393</v>
      </c>
      <c r="BM275">
        <v>381</v>
      </c>
      <c r="BN275">
        <v>0</v>
      </c>
      <c r="BO275" t="s">
        <v>3</v>
      </c>
      <c r="BP275">
        <v>0</v>
      </c>
      <c r="BQ275">
        <v>50</v>
      </c>
      <c r="BR275">
        <v>0</v>
      </c>
      <c r="BS275">
        <v>28.67</v>
      </c>
      <c r="BT275">
        <v>1</v>
      </c>
      <c r="BU275">
        <v>1</v>
      </c>
      <c r="BV275">
        <v>1</v>
      </c>
      <c r="BW275">
        <v>1</v>
      </c>
      <c r="BX275">
        <v>1</v>
      </c>
      <c r="BY275" t="s">
        <v>3</v>
      </c>
      <c r="BZ275">
        <v>70</v>
      </c>
      <c r="CA275">
        <v>41</v>
      </c>
      <c r="CB275" t="s">
        <v>3</v>
      </c>
      <c r="CE275">
        <v>30</v>
      </c>
      <c r="CF275">
        <v>0</v>
      </c>
      <c r="CG275">
        <v>0</v>
      </c>
      <c r="CM275">
        <v>0</v>
      </c>
      <c r="CN275" t="s">
        <v>3</v>
      </c>
      <c r="CO275">
        <v>0</v>
      </c>
      <c r="CP275">
        <f t="shared" si="282"/>
        <v>39894.879999999997</v>
      </c>
      <c r="CQ275">
        <f t="shared" si="283"/>
        <v>0</v>
      </c>
      <c r="CR275">
        <f t="shared" si="284"/>
        <v>0</v>
      </c>
      <c r="CS275">
        <f t="shared" si="285"/>
        <v>0</v>
      </c>
      <c r="CT275">
        <f t="shared" si="286"/>
        <v>6649.15</v>
      </c>
      <c r="CU275">
        <f t="shared" si="287"/>
        <v>0</v>
      </c>
      <c r="CV275">
        <f t="shared" si="288"/>
        <v>14</v>
      </c>
      <c r="CW275">
        <f t="shared" si="289"/>
        <v>0</v>
      </c>
      <c r="CX275">
        <f t="shared" si="290"/>
        <v>0</v>
      </c>
      <c r="CY275">
        <f t="shared" si="291"/>
        <v>27926.415999999997</v>
      </c>
      <c r="CZ275">
        <f t="shared" si="292"/>
        <v>16356.900799999998</v>
      </c>
      <c r="DC275" t="s">
        <v>3</v>
      </c>
      <c r="DD275" t="s">
        <v>3</v>
      </c>
      <c r="DE275" t="s">
        <v>3</v>
      </c>
      <c r="DF275" t="s">
        <v>3</v>
      </c>
      <c r="DG275" t="s">
        <v>3</v>
      </c>
      <c r="DH275" t="s">
        <v>3</v>
      </c>
      <c r="DI275" t="s">
        <v>3</v>
      </c>
      <c r="DJ275" t="s">
        <v>3</v>
      </c>
      <c r="DK275" t="s">
        <v>3</v>
      </c>
      <c r="DL275" t="s">
        <v>3</v>
      </c>
      <c r="DM275" t="s">
        <v>3</v>
      </c>
      <c r="DN275">
        <v>75</v>
      </c>
      <c r="DO275">
        <v>70</v>
      </c>
      <c r="DP275">
        <v>1</v>
      </c>
      <c r="DQ275">
        <v>1</v>
      </c>
      <c r="DU275">
        <v>1013</v>
      </c>
      <c r="DV275" t="s">
        <v>261</v>
      </c>
      <c r="DW275" t="s">
        <v>261</v>
      </c>
      <c r="DX275">
        <v>1</v>
      </c>
      <c r="DZ275" t="s">
        <v>3</v>
      </c>
      <c r="EA275" t="s">
        <v>3</v>
      </c>
      <c r="EB275" t="s">
        <v>3</v>
      </c>
      <c r="EC275" t="s">
        <v>3</v>
      </c>
      <c r="EE275">
        <v>54008125</v>
      </c>
      <c r="EF275">
        <v>50</v>
      </c>
      <c r="EG275" t="s">
        <v>343</v>
      </c>
      <c r="EH275">
        <v>0</v>
      </c>
      <c r="EI275" t="s">
        <v>3</v>
      </c>
      <c r="EJ275">
        <v>4</v>
      </c>
      <c r="EK275">
        <v>381</v>
      </c>
      <c r="EL275" t="s">
        <v>349</v>
      </c>
      <c r="EM275" t="s">
        <v>350</v>
      </c>
      <c r="EO275" t="s">
        <v>3</v>
      </c>
      <c r="EQ275">
        <v>0</v>
      </c>
      <c r="ER275">
        <v>231.92</v>
      </c>
      <c r="ES275">
        <v>0</v>
      </c>
      <c r="ET275">
        <v>0</v>
      </c>
      <c r="EU275">
        <v>0</v>
      </c>
      <c r="EV275">
        <v>231.92</v>
      </c>
      <c r="EW275">
        <v>14</v>
      </c>
      <c r="EX275">
        <v>0</v>
      </c>
      <c r="EY275">
        <v>0</v>
      </c>
      <c r="FQ275">
        <v>0</v>
      </c>
      <c r="FR275">
        <f t="shared" si="293"/>
        <v>0</v>
      </c>
      <c r="FS275">
        <v>0</v>
      </c>
      <c r="FX275">
        <v>75</v>
      </c>
      <c r="FY275">
        <v>70</v>
      </c>
      <c r="GA275" t="s">
        <v>3</v>
      </c>
      <c r="GD275">
        <v>0</v>
      </c>
      <c r="GF275">
        <v>1736030227</v>
      </c>
      <c r="GG275">
        <v>2</v>
      </c>
      <c r="GH275">
        <v>1</v>
      </c>
      <c r="GI275">
        <v>2</v>
      </c>
      <c r="GJ275">
        <v>0</v>
      </c>
      <c r="GK275">
        <f>ROUND(R275*(R12)/100,2)</f>
        <v>0</v>
      </c>
      <c r="GL275">
        <f t="shared" si="294"/>
        <v>0</v>
      </c>
      <c r="GM275">
        <f t="shared" si="295"/>
        <v>84178.2</v>
      </c>
      <c r="GN275">
        <f t="shared" si="296"/>
        <v>0</v>
      </c>
      <c r="GO275">
        <f t="shared" si="297"/>
        <v>0</v>
      </c>
      <c r="GP275">
        <f t="shared" si="298"/>
        <v>84178.2</v>
      </c>
      <c r="GR275">
        <v>0</v>
      </c>
      <c r="GS275">
        <v>0</v>
      </c>
      <c r="GT275">
        <v>0</v>
      </c>
      <c r="GU275" t="s">
        <v>3</v>
      </c>
      <c r="GV275">
        <f t="shared" si="299"/>
        <v>0</v>
      </c>
      <c r="GW275">
        <v>1</v>
      </c>
      <c r="GX275">
        <f t="shared" si="300"/>
        <v>0</v>
      </c>
      <c r="HA275">
        <v>0</v>
      </c>
      <c r="HB275">
        <v>0</v>
      </c>
      <c r="HC275">
        <f t="shared" si="301"/>
        <v>0</v>
      </c>
      <c r="HE275" t="s">
        <v>3</v>
      </c>
      <c r="HF275" t="s">
        <v>3</v>
      </c>
      <c r="HM275" t="s">
        <v>3</v>
      </c>
      <c r="HN275" t="s">
        <v>3</v>
      </c>
      <c r="HO275" t="s">
        <v>3</v>
      </c>
      <c r="HP275" t="s">
        <v>3</v>
      </c>
      <c r="HQ275" t="s">
        <v>3</v>
      </c>
      <c r="IK275">
        <v>0</v>
      </c>
    </row>
    <row r="276" spans="1:245" x14ac:dyDescent="0.2">
      <c r="A276">
        <v>17</v>
      </c>
      <c r="B276">
        <v>1</v>
      </c>
      <c r="C276">
        <f>ROW(SmtRes!A87)</f>
        <v>87</v>
      </c>
      <c r="D276">
        <f>ROW(EtalonRes!A87)</f>
        <v>87</v>
      </c>
      <c r="E276" t="s">
        <v>394</v>
      </c>
      <c r="F276" t="s">
        <v>395</v>
      </c>
      <c r="G276" t="s">
        <v>396</v>
      </c>
      <c r="H276" t="s">
        <v>261</v>
      </c>
      <c r="I276">
        <v>6</v>
      </c>
      <c r="J276">
        <v>0</v>
      </c>
      <c r="K276">
        <v>6</v>
      </c>
      <c r="O276">
        <f t="shared" si="262"/>
        <v>12863.66</v>
      </c>
      <c r="P276">
        <f t="shared" si="263"/>
        <v>0</v>
      </c>
      <c r="Q276">
        <f t="shared" si="264"/>
        <v>0</v>
      </c>
      <c r="R276">
        <f t="shared" si="265"/>
        <v>0</v>
      </c>
      <c r="S276">
        <f t="shared" si="266"/>
        <v>12863.66</v>
      </c>
      <c r="T276">
        <f t="shared" si="267"/>
        <v>0</v>
      </c>
      <c r="U276">
        <f t="shared" si="268"/>
        <v>27</v>
      </c>
      <c r="V276">
        <f t="shared" si="269"/>
        <v>0</v>
      </c>
      <c r="W276">
        <f t="shared" si="270"/>
        <v>0</v>
      </c>
      <c r="X276">
        <f t="shared" si="271"/>
        <v>9004.56</v>
      </c>
      <c r="Y276">
        <f t="shared" si="272"/>
        <v>5274.1</v>
      </c>
      <c r="AA276">
        <v>54436342</v>
      </c>
      <c r="AB276">
        <f t="shared" si="273"/>
        <v>74.78</v>
      </c>
      <c r="AC276">
        <f t="shared" si="274"/>
        <v>0</v>
      </c>
      <c r="AD276">
        <f t="shared" si="275"/>
        <v>0</v>
      </c>
      <c r="AE276">
        <f t="shared" si="276"/>
        <v>0</v>
      </c>
      <c r="AF276">
        <f t="shared" si="277"/>
        <v>74.78</v>
      </c>
      <c r="AG276">
        <f t="shared" si="278"/>
        <v>0</v>
      </c>
      <c r="AH276">
        <f t="shared" si="279"/>
        <v>4.5</v>
      </c>
      <c r="AI276">
        <f t="shared" si="280"/>
        <v>0</v>
      </c>
      <c r="AJ276">
        <f t="shared" si="281"/>
        <v>0</v>
      </c>
      <c r="AK276">
        <v>74.78</v>
      </c>
      <c r="AL276">
        <v>0</v>
      </c>
      <c r="AM276">
        <v>0</v>
      </c>
      <c r="AN276">
        <v>0</v>
      </c>
      <c r="AO276">
        <v>74.78</v>
      </c>
      <c r="AP276">
        <v>0</v>
      </c>
      <c r="AQ276">
        <v>4.5</v>
      </c>
      <c r="AR276">
        <v>0</v>
      </c>
      <c r="AS276">
        <v>0</v>
      </c>
      <c r="AT276">
        <v>70</v>
      </c>
      <c r="AU276">
        <v>41</v>
      </c>
      <c r="AV276">
        <v>1</v>
      </c>
      <c r="AW276">
        <v>1</v>
      </c>
      <c r="AZ276">
        <v>1</v>
      </c>
      <c r="BA276">
        <v>28.67</v>
      </c>
      <c r="BB276">
        <v>1</v>
      </c>
      <c r="BC276">
        <v>1</v>
      </c>
      <c r="BD276" t="s">
        <v>3</v>
      </c>
      <c r="BE276" t="s">
        <v>3</v>
      </c>
      <c r="BF276" t="s">
        <v>3</v>
      </c>
      <c r="BG276" t="s">
        <v>3</v>
      </c>
      <c r="BH276">
        <v>0</v>
      </c>
      <c r="BI276">
        <v>4</v>
      </c>
      <c r="BJ276" t="s">
        <v>397</v>
      </c>
      <c r="BM276">
        <v>381</v>
      </c>
      <c r="BN276">
        <v>0</v>
      </c>
      <c r="BO276" t="s">
        <v>3</v>
      </c>
      <c r="BP276">
        <v>0</v>
      </c>
      <c r="BQ276">
        <v>50</v>
      </c>
      <c r="BR276">
        <v>0</v>
      </c>
      <c r="BS276">
        <v>28.67</v>
      </c>
      <c r="BT276">
        <v>1</v>
      </c>
      <c r="BU276">
        <v>1</v>
      </c>
      <c r="BV276">
        <v>1</v>
      </c>
      <c r="BW276">
        <v>1</v>
      </c>
      <c r="BX276">
        <v>1</v>
      </c>
      <c r="BY276" t="s">
        <v>3</v>
      </c>
      <c r="BZ276">
        <v>70</v>
      </c>
      <c r="CA276">
        <v>41</v>
      </c>
      <c r="CB276" t="s">
        <v>3</v>
      </c>
      <c r="CE276">
        <v>30</v>
      </c>
      <c r="CF276">
        <v>0</v>
      </c>
      <c r="CG276">
        <v>0</v>
      </c>
      <c r="CM276">
        <v>0</v>
      </c>
      <c r="CN276" t="s">
        <v>3</v>
      </c>
      <c r="CO276">
        <v>0</v>
      </c>
      <c r="CP276">
        <f t="shared" si="282"/>
        <v>12863.66</v>
      </c>
      <c r="CQ276">
        <f t="shared" si="283"/>
        <v>0</v>
      </c>
      <c r="CR276">
        <f t="shared" si="284"/>
        <v>0</v>
      </c>
      <c r="CS276">
        <f t="shared" si="285"/>
        <v>0</v>
      </c>
      <c r="CT276">
        <f t="shared" si="286"/>
        <v>2143.94</v>
      </c>
      <c r="CU276">
        <f t="shared" si="287"/>
        <v>0</v>
      </c>
      <c r="CV276">
        <f t="shared" si="288"/>
        <v>4.5</v>
      </c>
      <c r="CW276">
        <f t="shared" si="289"/>
        <v>0</v>
      </c>
      <c r="CX276">
        <f t="shared" si="290"/>
        <v>0</v>
      </c>
      <c r="CY276">
        <f t="shared" si="291"/>
        <v>9004.5619999999999</v>
      </c>
      <c r="CZ276">
        <f t="shared" si="292"/>
        <v>5274.1005999999998</v>
      </c>
      <c r="DC276" t="s">
        <v>3</v>
      </c>
      <c r="DD276" t="s">
        <v>3</v>
      </c>
      <c r="DE276" t="s">
        <v>3</v>
      </c>
      <c r="DF276" t="s">
        <v>3</v>
      </c>
      <c r="DG276" t="s">
        <v>3</v>
      </c>
      <c r="DH276" t="s">
        <v>3</v>
      </c>
      <c r="DI276" t="s">
        <v>3</v>
      </c>
      <c r="DJ276" t="s">
        <v>3</v>
      </c>
      <c r="DK276" t="s">
        <v>3</v>
      </c>
      <c r="DL276" t="s">
        <v>3</v>
      </c>
      <c r="DM276" t="s">
        <v>3</v>
      </c>
      <c r="DN276">
        <v>75</v>
      </c>
      <c r="DO276">
        <v>70</v>
      </c>
      <c r="DP276">
        <v>1</v>
      </c>
      <c r="DQ276">
        <v>1</v>
      </c>
      <c r="DU276">
        <v>1013</v>
      </c>
      <c r="DV276" t="s">
        <v>261</v>
      </c>
      <c r="DW276" t="s">
        <v>261</v>
      </c>
      <c r="DX276">
        <v>1</v>
      </c>
      <c r="DZ276" t="s">
        <v>3</v>
      </c>
      <c r="EA276" t="s">
        <v>3</v>
      </c>
      <c r="EB276" t="s">
        <v>3</v>
      </c>
      <c r="EC276" t="s">
        <v>3</v>
      </c>
      <c r="EE276">
        <v>54008125</v>
      </c>
      <c r="EF276">
        <v>50</v>
      </c>
      <c r="EG276" t="s">
        <v>343</v>
      </c>
      <c r="EH276">
        <v>0</v>
      </c>
      <c r="EI276" t="s">
        <v>3</v>
      </c>
      <c r="EJ276">
        <v>4</v>
      </c>
      <c r="EK276">
        <v>381</v>
      </c>
      <c r="EL276" t="s">
        <v>349</v>
      </c>
      <c r="EM276" t="s">
        <v>350</v>
      </c>
      <c r="EO276" t="s">
        <v>3</v>
      </c>
      <c r="EQ276">
        <v>0</v>
      </c>
      <c r="ER276">
        <v>74.78</v>
      </c>
      <c r="ES276">
        <v>0</v>
      </c>
      <c r="ET276">
        <v>0</v>
      </c>
      <c r="EU276">
        <v>0</v>
      </c>
      <c r="EV276">
        <v>74.78</v>
      </c>
      <c r="EW276">
        <v>4.5</v>
      </c>
      <c r="EX276">
        <v>0</v>
      </c>
      <c r="EY276">
        <v>0</v>
      </c>
      <c r="FQ276">
        <v>0</v>
      </c>
      <c r="FR276">
        <f t="shared" si="293"/>
        <v>0</v>
      </c>
      <c r="FS276">
        <v>0</v>
      </c>
      <c r="FX276">
        <v>75</v>
      </c>
      <c r="FY276">
        <v>70</v>
      </c>
      <c r="GA276" t="s">
        <v>3</v>
      </c>
      <c r="GD276">
        <v>0</v>
      </c>
      <c r="GF276">
        <v>-100017184</v>
      </c>
      <c r="GG276">
        <v>2</v>
      </c>
      <c r="GH276">
        <v>1</v>
      </c>
      <c r="GI276">
        <v>2</v>
      </c>
      <c r="GJ276">
        <v>0</v>
      </c>
      <c r="GK276">
        <f>ROUND(R276*(R12)/100,2)</f>
        <v>0</v>
      </c>
      <c r="GL276">
        <f t="shared" si="294"/>
        <v>0</v>
      </c>
      <c r="GM276">
        <f t="shared" si="295"/>
        <v>27142.32</v>
      </c>
      <c r="GN276">
        <f t="shared" si="296"/>
        <v>0</v>
      </c>
      <c r="GO276">
        <f t="shared" si="297"/>
        <v>0</v>
      </c>
      <c r="GP276">
        <f t="shared" si="298"/>
        <v>27142.32</v>
      </c>
      <c r="GR276">
        <v>0</v>
      </c>
      <c r="GS276">
        <v>0</v>
      </c>
      <c r="GT276">
        <v>0</v>
      </c>
      <c r="GU276" t="s">
        <v>3</v>
      </c>
      <c r="GV276">
        <f t="shared" si="299"/>
        <v>0</v>
      </c>
      <c r="GW276">
        <v>1</v>
      </c>
      <c r="GX276">
        <f t="shared" si="300"/>
        <v>0</v>
      </c>
      <c r="HA276">
        <v>0</v>
      </c>
      <c r="HB276">
        <v>0</v>
      </c>
      <c r="HC276">
        <f t="shared" si="301"/>
        <v>0</v>
      </c>
      <c r="HE276" t="s">
        <v>3</v>
      </c>
      <c r="HF276" t="s">
        <v>3</v>
      </c>
      <c r="HM276" t="s">
        <v>3</v>
      </c>
      <c r="HN276" t="s">
        <v>3</v>
      </c>
      <c r="HO276" t="s">
        <v>3</v>
      </c>
      <c r="HP276" t="s">
        <v>3</v>
      </c>
      <c r="HQ276" t="s">
        <v>3</v>
      </c>
      <c r="IK276">
        <v>0</v>
      </c>
    </row>
    <row r="277" spans="1:245" x14ac:dyDescent="0.2">
      <c r="A277">
        <v>17</v>
      </c>
      <c r="B277">
        <v>1</v>
      </c>
      <c r="C277">
        <f>ROW(SmtRes!A88)</f>
        <v>88</v>
      </c>
      <c r="D277">
        <f>ROW(EtalonRes!A88)</f>
        <v>88</v>
      </c>
      <c r="E277" t="s">
        <v>398</v>
      </c>
      <c r="F277" t="s">
        <v>399</v>
      </c>
      <c r="G277" t="s">
        <v>400</v>
      </c>
      <c r="H277" t="s">
        <v>401</v>
      </c>
      <c r="I277">
        <v>6</v>
      </c>
      <c r="J277">
        <v>0</v>
      </c>
      <c r="K277">
        <v>6</v>
      </c>
      <c r="O277">
        <f t="shared" si="262"/>
        <v>42881.15</v>
      </c>
      <c r="P277">
        <f t="shared" si="263"/>
        <v>0</v>
      </c>
      <c r="Q277">
        <f t="shared" si="264"/>
        <v>0</v>
      </c>
      <c r="R277">
        <f t="shared" si="265"/>
        <v>0</v>
      </c>
      <c r="S277">
        <f t="shared" si="266"/>
        <v>42881.15</v>
      </c>
      <c r="T277">
        <f t="shared" si="267"/>
        <v>0</v>
      </c>
      <c r="U277">
        <f t="shared" si="268"/>
        <v>90</v>
      </c>
      <c r="V277">
        <f t="shared" si="269"/>
        <v>0</v>
      </c>
      <c r="W277">
        <f t="shared" si="270"/>
        <v>0</v>
      </c>
      <c r="X277">
        <f t="shared" si="271"/>
        <v>30016.81</v>
      </c>
      <c r="Y277">
        <f t="shared" si="272"/>
        <v>17581.27</v>
      </c>
      <c r="AA277">
        <v>54436342</v>
      </c>
      <c r="AB277">
        <f t="shared" si="273"/>
        <v>249.28</v>
      </c>
      <c r="AC277">
        <f t="shared" si="274"/>
        <v>0</v>
      </c>
      <c r="AD277">
        <f t="shared" si="275"/>
        <v>0</v>
      </c>
      <c r="AE277">
        <f t="shared" si="276"/>
        <v>0</v>
      </c>
      <c r="AF277">
        <f t="shared" si="277"/>
        <v>249.28</v>
      </c>
      <c r="AG277">
        <f t="shared" si="278"/>
        <v>0</v>
      </c>
      <c r="AH277">
        <f t="shared" si="279"/>
        <v>15</v>
      </c>
      <c r="AI277">
        <f t="shared" si="280"/>
        <v>0</v>
      </c>
      <c r="AJ277">
        <f t="shared" si="281"/>
        <v>0</v>
      </c>
      <c r="AK277">
        <v>249.28</v>
      </c>
      <c r="AL277">
        <v>0</v>
      </c>
      <c r="AM277">
        <v>0</v>
      </c>
      <c r="AN277">
        <v>0</v>
      </c>
      <c r="AO277">
        <v>249.28</v>
      </c>
      <c r="AP277">
        <v>0</v>
      </c>
      <c r="AQ277">
        <v>15</v>
      </c>
      <c r="AR277">
        <v>0</v>
      </c>
      <c r="AS277">
        <v>0</v>
      </c>
      <c r="AT277">
        <v>70</v>
      </c>
      <c r="AU277">
        <v>41</v>
      </c>
      <c r="AV277">
        <v>1</v>
      </c>
      <c r="AW277">
        <v>1</v>
      </c>
      <c r="AZ277">
        <v>1</v>
      </c>
      <c r="BA277">
        <v>28.67</v>
      </c>
      <c r="BB277">
        <v>1</v>
      </c>
      <c r="BC277">
        <v>1</v>
      </c>
      <c r="BD277" t="s">
        <v>3</v>
      </c>
      <c r="BE277" t="s">
        <v>3</v>
      </c>
      <c r="BF277" t="s">
        <v>3</v>
      </c>
      <c r="BG277" t="s">
        <v>3</v>
      </c>
      <c r="BH277">
        <v>0</v>
      </c>
      <c r="BI277">
        <v>4</v>
      </c>
      <c r="BJ277" t="s">
        <v>402</v>
      </c>
      <c r="BM277">
        <v>381</v>
      </c>
      <c r="BN277">
        <v>0</v>
      </c>
      <c r="BO277" t="s">
        <v>3</v>
      </c>
      <c r="BP277">
        <v>0</v>
      </c>
      <c r="BQ277">
        <v>50</v>
      </c>
      <c r="BR277">
        <v>0</v>
      </c>
      <c r="BS277">
        <v>28.67</v>
      </c>
      <c r="BT277">
        <v>1</v>
      </c>
      <c r="BU277">
        <v>1</v>
      </c>
      <c r="BV277">
        <v>1</v>
      </c>
      <c r="BW277">
        <v>1</v>
      </c>
      <c r="BX277">
        <v>1</v>
      </c>
      <c r="BY277" t="s">
        <v>3</v>
      </c>
      <c r="BZ277">
        <v>70</v>
      </c>
      <c r="CA277">
        <v>41</v>
      </c>
      <c r="CB277" t="s">
        <v>3</v>
      </c>
      <c r="CE277">
        <v>30</v>
      </c>
      <c r="CF277">
        <v>0</v>
      </c>
      <c r="CG277">
        <v>0</v>
      </c>
      <c r="CM277">
        <v>0</v>
      </c>
      <c r="CN277" t="s">
        <v>3</v>
      </c>
      <c r="CO277">
        <v>0</v>
      </c>
      <c r="CP277">
        <f t="shared" si="282"/>
        <v>42881.15</v>
      </c>
      <c r="CQ277">
        <f t="shared" si="283"/>
        <v>0</v>
      </c>
      <c r="CR277">
        <f t="shared" si="284"/>
        <v>0</v>
      </c>
      <c r="CS277">
        <f t="shared" si="285"/>
        <v>0</v>
      </c>
      <c r="CT277">
        <f t="shared" si="286"/>
        <v>7146.86</v>
      </c>
      <c r="CU277">
        <f t="shared" si="287"/>
        <v>0</v>
      </c>
      <c r="CV277">
        <f t="shared" si="288"/>
        <v>15</v>
      </c>
      <c r="CW277">
        <f t="shared" si="289"/>
        <v>0</v>
      </c>
      <c r="CX277">
        <f t="shared" si="290"/>
        <v>0</v>
      </c>
      <c r="CY277">
        <f t="shared" si="291"/>
        <v>30016.805</v>
      </c>
      <c r="CZ277">
        <f t="shared" si="292"/>
        <v>17581.271499999999</v>
      </c>
      <c r="DC277" t="s">
        <v>3</v>
      </c>
      <c r="DD277" t="s">
        <v>3</v>
      </c>
      <c r="DE277" t="s">
        <v>3</v>
      </c>
      <c r="DF277" t="s">
        <v>3</v>
      </c>
      <c r="DG277" t="s">
        <v>3</v>
      </c>
      <c r="DH277" t="s">
        <v>3</v>
      </c>
      <c r="DI277" t="s">
        <v>3</v>
      </c>
      <c r="DJ277" t="s">
        <v>3</v>
      </c>
      <c r="DK277" t="s">
        <v>3</v>
      </c>
      <c r="DL277" t="s">
        <v>3</v>
      </c>
      <c r="DM277" t="s">
        <v>3</v>
      </c>
      <c r="DN277">
        <v>75</v>
      </c>
      <c r="DO277">
        <v>70</v>
      </c>
      <c r="DP277">
        <v>1</v>
      </c>
      <c r="DQ277">
        <v>1</v>
      </c>
      <c r="DU277">
        <v>1013</v>
      </c>
      <c r="DV277" t="s">
        <v>401</v>
      </c>
      <c r="DW277" t="s">
        <v>401</v>
      </c>
      <c r="DX277">
        <v>1</v>
      </c>
      <c r="DZ277" t="s">
        <v>3</v>
      </c>
      <c r="EA277" t="s">
        <v>3</v>
      </c>
      <c r="EB277" t="s">
        <v>3</v>
      </c>
      <c r="EC277" t="s">
        <v>3</v>
      </c>
      <c r="EE277">
        <v>54008125</v>
      </c>
      <c r="EF277">
        <v>50</v>
      </c>
      <c r="EG277" t="s">
        <v>343</v>
      </c>
      <c r="EH277">
        <v>0</v>
      </c>
      <c r="EI277" t="s">
        <v>3</v>
      </c>
      <c r="EJ277">
        <v>4</v>
      </c>
      <c r="EK277">
        <v>381</v>
      </c>
      <c r="EL277" t="s">
        <v>349</v>
      </c>
      <c r="EM277" t="s">
        <v>350</v>
      </c>
      <c r="EO277" t="s">
        <v>3</v>
      </c>
      <c r="EQ277">
        <v>0</v>
      </c>
      <c r="ER277">
        <v>249.28</v>
      </c>
      <c r="ES277">
        <v>0</v>
      </c>
      <c r="ET277">
        <v>0</v>
      </c>
      <c r="EU277">
        <v>0</v>
      </c>
      <c r="EV277">
        <v>249.28</v>
      </c>
      <c r="EW277">
        <v>15</v>
      </c>
      <c r="EX277">
        <v>0</v>
      </c>
      <c r="EY277">
        <v>0</v>
      </c>
      <c r="FQ277">
        <v>0</v>
      </c>
      <c r="FR277">
        <f t="shared" si="293"/>
        <v>0</v>
      </c>
      <c r="FS277">
        <v>0</v>
      </c>
      <c r="FX277">
        <v>75</v>
      </c>
      <c r="FY277">
        <v>70</v>
      </c>
      <c r="GA277" t="s">
        <v>3</v>
      </c>
      <c r="GD277">
        <v>0</v>
      </c>
      <c r="GF277">
        <v>1279700048</v>
      </c>
      <c r="GG277">
        <v>2</v>
      </c>
      <c r="GH277">
        <v>1</v>
      </c>
      <c r="GI277">
        <v>2</v>
      </c>
      <c r="GJ277">
        <v>0</v>
      </c>
      <c r="GK277">
        <f>ROUND(R277*(R12)/100,2)</f>
        <v>0</v>
      </c>
      <c r="GL277">
        <f t="shared" si="294"/>
        <v>0</v>
      </c>
      <c r="GM277">
        <f t="shared" si="295"/>
        <v>90479.23</v>
      </c>
      <c r="GN277">
        <f t="shared" si="296"/>
        <v>0</v>
      </c>
      <c r="GO277">
        <f t="shared" si="297"/>
        <v>0</v>
      </c>
      <c r="GP277">
        <f t="shared" si="298"/>
        <v>90479.23</v>
      </c>
      <c r="GR277">
        <v>0</v>
      </c>
      <c r="GS277">
        <v>0</v>
      </c>
      <c r="GT277">
        <v>0</v>
      </c>
      <c r="GU277" t="s">
        <v>3</v>
      </c>
      <c r="GV277">
        <f t="shared" si="299"/>
        <v>0</v>
      </c>
      <c r="GW277">
        <v>1</v>
      </c>
      <c r="GX277">
        <f t="shared" si="300"/>
        <v>0</v>
      </c>
      <c r="HA277">
        <v>0</v>
      </c>
      <c r="HB277">
        <v>0</v>
      </c>
      <c r="HC277">
        <f t="shared" si="301"/>
        <v>0</v>
      </c>
      <c r="HE277" t="s">
        <v>3</v>
      </c>
      <c r="HF277" t="s">
        <v>3</v>
      </c>
      <c r="HM277" t="s">
        <v>3</v>
      </c>
      <c r="HN277" t="s">
        <v>3</v>
      </c>
      <c r="HO277" t="s">
        <v>3</v>
      </c>
      <c r="HP277" t="s">
        <v>3</v>
      </c>
      <c r="HQ277" t="s">
        <v>3</v>
      </c>
      <c r="IK277">
        <v>0</v>
      </c>
    </row>
    <row r="278" spans="1:245" x14ac:dyDescent="0.2">
      <c r="A278">
        <v>17</v>
      </c>
      <c r="B278">
        <v>1</v>
      </c>
      <c r="C278">
        <f>ROW(SmtRes!A89)</f>
        <v>89</v>
      </c>
      <c r="D278">
        <f>ROW(EtalonRes!A89)</f>
        <v>89</v>
      </c>
      <c r="E278" t="s">
        <v>403</v>
      </c>
      <c r="F278" t="s">
        <v>404</v>
      </c>
      <c r="G278" t="s">
        <v>405</v>
      </c>
      <c r="H278" t="s">
        <v>261</v>
      </c>
      <c r="I278">
        <v>6</v>
      </c>
      <c r="J278">
        <v>0</v>
      </c>
      <c r="K278">
        <v>6</v>
      </c>
      <c r="O278">
        <f t="shared" si="262"/>
        <v>15437.07</v>
      </c>
      <c r="P278">
        <f t="shared" si="263"/>
        <v>0</v>
      </c>
      <c r="Q278">
        <f t="shared" si="264"/>
        <v>0</v>
      </c>
      <c r="R278">
        <f t="shared" si="265"/>
        <v>0</v>
      </c>
      <c r="S278">
        <f t="shared" si="266"/>
        <v>15437.07</v>
      </c>
      <c r="T278">
        <f t="shared" si="267"/>
        <v>0</v>
      </c>
      <c r="U278">
        <f t="shared" si="268"/>
        <v>32.400000000000006</v>
      </c>
      <c r="V278">
        <f t="shared" si="269"/>
        <v>0</v>
      </c>
      <c r="W278">
        <f t="shared" si="270"/>
        <v>0</v>
      </c>
      <c r="X278">
        <f t="shared" si="271"/>
        <v>10805.95</v>
      </c>
      <c r="Y278">
        <f t="shared" si="272"/>
        <v>6329.2</v>
      </c>
      <c r="AA278">
        <v>54436342</v>
      </c>
      <c r="AB278">
        <f t="shared" si="273"/>
        <v>89.74</v>
      </c>
      <c r="AC278">
        <f t="shared" si="274"/>
        <v>0</v>
      </c>
      <c r="AD278">
        <f t="shared" si="275"/>
        <v>0</v>
      </c>
      <c r="AE278">
        <f t="shared" si="276"/>
        <v>0</v>
      </c>
      <c r="AF278">
        <f t="shared" si="277"/>
        <v>89.74</v>
      </c>
      <c r="AG278">
        <f t="shared" si="278"/>
        <v>0</v>
      </c>
      <c r="AH278">
        <f t="shared" si="279"/>
        <v>5.4</v>
      </c>
      <c r="AI278">
        <f t="shared" si="280"/>
        <v>0</v>
      </c>
      <c r="AJ278">
        <f t="shared" si="281"/>
        <v>0</v>
      </c>
      <c r="AK278">
        <v>89.74</v>
      </c>
      <c r="AL278">
        <v>0</v>
      </c>
      <c r="AM278">
        <v>0</v>
      </c>
      <c r="AN278">
        <v>0</v>
      </c>
      <c r="AO278">
        <v>89.74</v>
      </c>
      <c r="AP278">
        <v>0</v>
      </c>
      <c r="AQ278">
        <v>5.4</v>
      </c>
      <c r="AR278">
        <v>0</v>
      </c>
      <c r="AS278">
        <v>0</v>
      </c>
      <c r="AT278">
        <v>70</v>
      </c>
      <c r="AU278">
        <v>41</v>
      </c>
      <c r="AV278">
        <v>1</v>
      </c>
      <c r="AW278">
        <v>1</v>
      </c>
      <c r="AZ278">
        <v>1</v>
      </c>
      <c r="BA278">
        <v>28.67</v>
      </c>
      <c r="BB278">
        <v>1</v>
      </c>
      <c r="BC278">
        <v>1</v>
      </c>
      <c r="BD278" t="s">
        <v>3</v>
      </c>
      <c r="BE278" t="s">
        <v>3</v>
      </c>
      <c r="BF278" t="s">
        <v>3</v>
      </c>
      <c r="BG278" t="s">
        <v>3</v>
      </c>
      <c r="BH278">
        <v>0</v>
      </c>
      <c r="BI278">
        <v>4</v>
      </c>
      <c r="BJ278" t="s">
        <v>406</v>
      </c>
      <c r="BM278">
        <v>381</v>
      </c>
      <c r="BN278">
        <v>0</v>
      </c>
      <c r="BO278" t="s">
        <v>3</v>
      </c>
      <c r="BP278">
        <v>0</v>
      </c>
      <c r="BQ278">
        <v>50</v>
      </c>
      <c r="BR278">
        <v>0</v>
      </c>
      <c r="BS278">
        <v>28.67</v>
      </c>
      <c r="BT278">
        <v>1</v>
      </c>
      <c r="BU278">
        <v>1</v>
      </c>
      <c r="BV278">
        <v>1</v>
      </c>
      <c r="BW278">
        <v>1</v>
      </c>
      <c r="BX278">
        <v>1</v>
      </c>
      <c r="BY278" t="s">
        <v>3</v>
      </c>
      <c r="BZ278">
        <v>70</v>
      </c>
      <c r="CA278">
        <v>41</v>
      </c>
      <c r="CB278" t="s">
        <v>3</v>
      </c>
      <c r="CE278">
        <v>30</v>
      </c>
      <c r="CF278">
        <v>0</v>
      </c>
      <c r="CG278">
        <v>0</v>
      </c>
      <c r="CM278">
        <v>0</v>
      </c>
      <c r="CN278" t="s">
        <v>3</v>
      </c>
      <c r="CO278">
        <v>0</v>
      </c>
      <c r="CP278">
        <f t="shared" si="282"/>
        <v>15437.07</v>
      </c>
      <c r="CQ278">
        <f t="shared" si="283"/>
        <v>0</v>
      </c>
      <c r="CR278">
        <f t="shared" si="284"/>
        <v>0</v>
      </c>
      <c r="CS278">
        <f t="shared" si="285"/>
        <v>0</v>
      </c>
      <c r="CT278">
        <f t="shared" si="286"/>
        <v>2572.85</v>
      </c>
      <c r="CU278">
        <f t="shared" si="287"/>
        <v>0</v>
      </c>
      <c r="CV278">
        <f t="shared" si="288"/>
        <v>5.4</v>
      </c>
      <c r="CW278">
        <f t="shared" si="289"/>
        <v>0</v>
      </c>
      <c r="CX278">
        <f t="shared" si="290"/>
        <v>0</v>
      </c>
      <c r="CY278">
        <f t="shared" si="291"/>
        <v>10805.948999999999</v>
      </c>
      <c r="CZ278">
        <f t="shared" si="292"/>
        <v>6329.1986999999999</v>
      </c>
      <c r="DC278" t="s">
        <v>3</v>
      </c>
      <c r="DD278" t="s">
        <v>3</v>
      </c>
      <c r="DE278" t="s">
        <v>3</v>
      </c>
      <c r="DF278" t="s">
        <v>3</v>
      </c>
      <c r="DG278" t="s">
        <v>3</v>
      </c>
      <c r="DH278" t="s">
        <v>3</v>
      </c>
      <c r="DI278" t="s">
        <v>3</v>
      </c>
      <c r="DJ278" t="s">
        <v>3</v>
      </c>
      <c r="DK278" t="s">
        <v>3</v>
      </c>
      <c r="DL278" t="s">
        <v>3</v>
      </c>
      <c r="DM278" t="s">
        <v>3</v>
      </c>
      <c r="DN278">
        <v>75</v>
      </c>
      <c r="DO278">
        <v>70</v>
      </c>
      <c r="DP278">
        <v>1</v>
      </c>
      <c r="DQ278">
        <v>1</v>
      </c>
      <c r="DU278">
        <v>1013</v>
      </c>
      <c r="DV278" t="s">
        <v>261</v>
      </c>
      <c r="DW278" t="s">
        <v>261</v>
      </c>
      <c r="DX278">
        <v>1</v>
      </c>
      <c r="DZ278" t="s">
        <v>3</v>
      </c>
      <c r="EA278" t="s">
        <v>3</v>
      </c>
      <c r="EB278" t="s">
        <v>3</v>
      </c>
      <c r="EC278" t="s">
        <v>3</v>
      </c>
      <c r="EE278">
        <v>54008125</v>
      </c>
      <c r="EF278">
        <v>50</v>
      </c>
      <c r="EG278" t="s">
        <v>343</v>
      </c>
      <c r="EH278">
        <v>0</v>
      </c>
      <c r="EI278" t="s">
        <v>3</v>
      </c>
      <c r="EJ278">
        <v>4</v>
      </c>
      <c r="EK278">
        <v>381</v>
      </c>
      <c r="EL278" t="s">
        <v>349</v>
      </c>
      <c r="EM278" t="s">
        <v>350</v>
      </c>
      <c r="EO278" t="s">
        <v>3</v>
      </c>
      <c r="EQ278">
        <v>0</v>
      </c>
      <c r="ER278">
        <v>89.74</v>
      </c>
      <c r="ES278">
        <v>0</v>
      </c>
      <c r="ET278">
        <v>0</v>
      </c>
      <c r="EU278">
        <v>0</v>
      </c>
      <c r="EV278">
        <v>89.74</v>
      </c>
      <c r="EW278">
        <v>5.4</v>
      </c>
      <c r="EX278">
        <v>0</v>
      </c>
      <c r="EY278">
        <v>0</v>
      </c>
      <c r="FQ278">
        <v>0</v>
      </c>
      <c r="FR278">
        <f t="shared" si="293"/>
        <v>0</v>
      </c>
      <c r="FS278">
        <v>0</v>
      </c>
      <c r="FX278">
        <v>75</v>
      </c>
      <c r="FY278">
        <v>70</v>
      </c>
      <c r="GA278" t="s">
        <v>3</v>
      </c>
      <c r="GD278">
        <v>0</v>
      </c>
      <c r="GF278">
        <v>-877619860</v>
      </c>
      <c r="GG278">
        <v>2</v>
      </c>
      <c r="GH278">
        <v>1</v>
      </c>
      <c r="GI278">
        <v>2</v>
      </c>
      <c r="GJ278">
        <v>0</v>
      </c>
      <c r="GK278">
        <f>ROUND(R278*(R12)/100,2)</f>
        <v>0</v>
      </c>
      <c r="GL278">
        <f t="shared" si="294"/>
        <v>0</v>
      </c>
      <c r="GM278">
        <f t="shared" si="295"/>
        <v>32572.22</v>
      </c>
      <c r="GN278">
        <f t="shared" si="296"/>
        <v>0</v>
      </c>
      <c r="GO278">
        <f t="shared" si="297"/>
        <v>0</v>
      </c>
      <c r="GP278">
        <f t="shared" si="298"/>
        <v>32572.22</v>
      </c>
      <c r="GR278">
        <v>0</v>
      </c>
      <c r="GS278">
        <v>0</v>
      </c>
      <c r="GT278">
        <v>0</v>
      </c>
      <c r="GU278" t="s">
        <v>3</v>
      </c>
      <c r="GV278">
        <f t="shared" si="299"/>
        <v>0</v>
      </c>
      <c r="GW278">
        <v>1</v>
      </c>
      <c r="GX278">
        <f t="shared" si="300"/>
        <v>0</v>
      </c>
      <c r="HA278">
        <v>0</v>
      </c>
      <c r="HB278">
        <v>0</v>
      </c>
      <c r="HC278">
        <f t="shared" si="301"/>
        <v>0</v>
      </c>
      <c r="HE278" t="s">
        <v>3</v>
      </c>
      <c r="HF278" t="s">
        <v>3</v>
      </c>
      <c r="HM278" t="s">
        <v>3</v>
      </c>
      <c r="HN278" t="s">
        <v>3</v>
      </c>
      <c r="HO278" t="s">
        <v>3</v>
      </c>
      <c r="HP278" t="s">
        <v>3</v>
      </c>
      <c r="HQ278" t="s">
        <v>3</v>
      </c>
      <c r="IK278">
        <v>0</v>
      </c>
    </row>
    <row r="279" spans="1:245" x14ac:dyDescent="0.2">
      <c r="A279">
        <v>17</v>
      </c>
      <c r="B279">
        <v>1</v>
      </c>
      <c r="C279">
        <f>ROW(SmtRes!A90)</f>
        <v>90</v>
      </c>
      <c r="D279">
        <f>ROW(EtalonRes!A90)</f>
        <v>90</v>
      </c>
      <c r="E279" t="s">
        <v>407</v>
      </c>
      <c r="F279" t="s">
        <v>408</v>
      </c>
      <c r="G279" t="s">
        <v>409</v>
      </c>
      <c r="H279" t="s">
        <v>410</v>
      </c>
      <c r="I279">
        <v>6</v>
      </c>
      <c r="J279">
        <v>0</v>
      </c>
      <c r="K279">
        <v>6</v>
      </c>
      <c r="O279">
        <f t="shared" si="262"/>
        <v>23155.61</v>
      </c>
      <c r="P279">
        <f t="shared" si="263"/>
        <v>0</v>
      </c>
      <c r="Q279">
        <f t="shared" si="264"/>
        <v>0</v>
      </c>
      <c r="R279">
        <f t="shared" si="265"/>
        <v>0</v>
      </c>
      <c r="S279">
        <f t="shared" si="266"/>
        <v>23155.61</v>
      </c>
      <c r="T279">
        <f t="shared" si="267"/>
        <v>0</v>
      </c>
      <c r="U279">
        <f t="shared" si="268"/>
        <v>48.599999999999994</v>
      </c>
      <c r="V279">
        <f t="shared" si="269"/>
        <v>0</v>
      </c>
      <c r="W279">
        <f t="shared" si="270"/>
        <v>0</v>
      </c>
      <c r="X279">
        <f t="shared" si="271"/>
        <v>16208.93</v>
      </c>
      <c r="Y279">
        <f t="shared" si="272"/>
        <v>9493.7999999999993</v>
      </c>
      <c r="AA279">
        <v>54436342</v>
      </c>
      <c r="AB279">
        <f t="shared" si="273"/>
        <v>134.61000000000001</v>
      </c>
      <c r="AC279">
        <f t="shared" si="274"/>
        <v>0</v>
      </c>
      <c r="AD279">
        <f t="shared" si="275"/>
        <v>0</v>
      </c>
      <c r="AE279">
        <f t="shared" si="276"/>
        <v>0</v>
      </c>
      <c r="AF279">
        <f t="shared" si="277"/>
        <v>134.61000000000001</v>
      </c>
      <c r="AG279">
        <f t="shared" si="278"/>
        <v>0</v>
      </c>
      <c r="AH279">
        <f t="shared" si="279"/>
        <v>8.1</v>
      </c>
      <c r="AI279">
        <f t="shared" si="280"/>
        <v>0</v>
      </c>
      <c r="AJ279">
        <f t="shared" si="281"/>
        <v>0</v>
      </c>
      <c r="AK279">
        <v>134.61000000000001</v>
      </c>
      <c r="AL279">
        <v>0</v>
      </c>
      <c r="AM279">
        <v>0</v>
      </c>
      <c r="AN279">
        <v>0</v>
      </c>
      <c r="AO279">
        <v>134.61000000000001</v>
      </c>
      <c r="AP279">
        <v>0</v>
      </c>
      <c r="AQ279">
        <v>8.1</v>
      </c>
      <c r="AR279">
        <v>0</v>
      </c>
      <c r="AS279">
        <v>0</v>
      </c>
      <c r="AT279">
        <v>70</v>
      </c>
      <c r="AU279">
        <v>41</v>
      </c>
      <c r="AV279">
        <v>1</v>
      </c>
      <c r="AW279">
        <v>1</v>
      </c>
      <c r="AZ279">
        <v>1</v>
      </c>
      <c r="BA279">
        <v>28.67</v>
      </c>
      <c r="BB279">
        <v>1</v>
      </c>
      <c r="BC279">
        <v>1</v>
      </c>
      <c r="BD279" t="s">
        <v>3</v>
      </c>
      <c r="BE279" t="s">
        <v>3</v>
      </c>
      <c r="BF279" t="s">
        <v>3</v>
      </c>
      <c r="BG279" t="s">
        <v>3</v>
      </c>
      <c r="BH279">
        <v>0</v>
      </c>
      <c r="BI279">
        <v>4</v>
      </c>
      <c r="BJ279" t="s">
        <v>411</v>
      </c>
      <c r="BM279">
        <v>381</v>
      </c>
      <c r="BN279">
        <v>0</v>
      </c>
      <c r="BO279" t="s">
        <v>3</v>
      </c>
      <c r="BP279">
        <v>0</v>
      </c>
      <c r="BQ279">
        <v>50</v>
      </c>
      <c r="BR279">
        <v>0</v>
      </c>
      <c r="BS279">
        <v>28.67</v>
      </c>
      <c r="BT279">
        <v>1</v>
      </c>
      <c r="BU279">
        <v>1</v>
      </c>
      <c r="BV279">
        <v>1</v>
      </c>
      <c r="BW279">
        <v>1</v>
      </c>
      <c r="BX279">
        <v>1</v>
      </c>
      <c r="BY279" t="s">
        <v>3</v>
      </c>
      <c r="BZ279">
        <v>70</v>
      </c>
      <c r="CA279">
        <v>41</v>
      </c>
      <c r="CB279" t="s">
        <v>3</v>
      </c>
      <c r="CE279">
        <v>30</v>
      </c>
      <c r="CF279">
        <v>0</v>
      </c>
      <c r="CG279">
        <v>0</v>
      </c>
      <c r="CM279">
        <v>0</v>
      </c>
      <c r="CN279" t="s">
        <v>3</v>
      </c>
      <c r="CO279">
        <v>0</v>
      </c>
      <c r="CP279">
        <f t="shared" si="282"/>
        <v>23155.61</v>
      </c>
      <c r="CQ279">
        <f t="shared" si="283"/>
        <v>0</v>
      </c>
      <c r="CR279">
        <f t="shared" si="284"/>
        <v>0</v>
      </c>
      <c r="CS279">
        <f t="shared" si="285"/>
        <v>0</v>
      </c>
      <c r="CT279">
        <f t="shared" si="286"/>
        <v>3859.27</v>
      </c>
      <c r="CU279">
        <f t="shared" si="287"/>
        <v>0</v>
      </c>
      <c r="CV279">
        <f t="shared" si="288"/>
        <v>8.1</v>
      </c>
      <c r="CW279">
        <f t="shared" si="289"/>
        <v>0</v>
      </c>
      <c r="CX279">
        <f t="shared" si="290"/>
        <v>0</v>
      </c>
      <c r="CY279">
        <f t="shared" si="291"/>
        <v>16208.927</v>
      </c>
      <c r="CZ279">
        <f t="shared" si="292"/>
        <v>9493.8001000000004</v>
      </c>
      <c r="DC279" t="s">
        <v>3</v>
      </c>
      <c r="DD279" t="s">
        <v>3</v>
      </c>
      <c r="DE279" t="s">
        <v>3</v>
      </c>
      <c r="DF279" t="s">
        <v>3</v>
      </c>
      <c r="DG279" t="s">
        <v>3</v>
      </c>
      <c r="DH279" t="s">
        <v>3</v>
      </c>
      <c r="DI279" t="s">
        <v>3</v>
      </c>
      <c r="DJ279" t="s">
        <v>3</v>
      </c>
      <c r="DK279" t="s">
        <v>3</v>
      </c>
      <c r="DL279" t="s">
        <v>3</v>
      </c>
      <c r="DM279" t="s">
        <v>3</v>
      </c>
      <c r="DN279">
        <v>75</v>
      </c>
      <c r="DO279">
        <v>70</v>
      </c>
      <c r="DP279">
        <v>1</v>
      </c>
      <c r="DQ279">
        <v>1</v>
      </c>
      <c r="DU279">
        <v>1013</v>
      </c>
      <c r="DV279" t="s">
        <v>410</v>
      </c>
      <c r="DW279" t="s">
        <v>410</v>
      </c>
      <c r="DX279">
        <v>1</v>
      </c>
      <c r="DZ279" t="s">
        <v>3</v>
      </c>
      <c r="EA279" t="s">
        <v>3</v>
      </c>
      <c r="EB279" t="s">
        <v>3</v>
      </c>
      <c r="EC279" t="s">
        <v>3</v>
      </c>
      <c r="EE279">
        <v>54008125</v>
      </c>
      <c r="EF279">
        <v>50</v>
      </c>
      <c r="EG279" t="s">
        <v>343</v>
      </c>
      <c r="EH279">
        <v>0</v>
      </c>
      <c r="EI279" t="s">
        <v>3</v>
      </c>
      <c r="EJ279">
        <v>4</v>
      </c>
      <c r="EK279">
        <v>381</v>
      </c>
      <c r="EL279" t="s">
        <v>349</v>
      </c>
      <c r="EM279" t="s">
        <v>350</v>
      </c>
      <c r="EO279" t="s">
        <v>3</v>
      </c>
      <c r="EQ279">
        <v>0</v>
      </c>
      <c r="ER279">
        <v>134.61000000000001</v>
      </c>
      <c r="ES279">
        <v>0</v>
      </c>
      <c r="ET279">
        <v>0</v>
      </c>
      <c r="EU279">
        <v>0</v>
      </c>
      <c r="EV279">
        <v>134.61000000000001</v>
      </c>
      <c r="EW279">
        <v>8.1</v>
      </c>
      <c r="EX279">
        <v>0</v>
      </c>
      <c r="EY279">
        <v>0</v>
      </c>
      <c r="FQ279">
        <v>0</v>
      </c>
      <c r="FR279">
        <f t="shared" si="293"/>
        <v>0</v>
      </c>
      <c r="FS279">
        <v>0</v>
      </c>
      <c r="FX279">
        <v>75</v>
      </c>
      <c r="FY279">
        <v>70</v>
      </c>
      <c r="GA279" t="s">
        <v>3</v>
      </c>
      <c r="GD279">
        <v>0</v>
      </c>
      <c r="GF279">
        <v>349998042</v>
      </c>
      <c r="GG279">
        <v>2</v>
      </c>
      <c r="GH279">
        <v>1</v>
      </c>
      <c r="GI279">
        <v>2</v>
      </c>
      <c r="GJ279">
        <v>0</v>
      </c>
      <c r="GK279">
        <f>ROUND(R279*(R12)/100,2)</f>
        <v>0</v>
      </c>
      <c r="GL279">
        <f t="shared" si="294"/>
        <v>0</v>
      </c>
      <c r="GM279">
        <f t="shared" si="295"/>
        <v>48858.34</v>
      </c>
      <c r="GN279">
        <f t="shared" si="296"/>
        <v>0</v>
      </c>
      <c r="GO279">
        <f t="shared" si="297"/>
        <v>0</v>
      </c>
      <c r="GP279">
        <f t="shared" si="298"/>
        <v>48858.34</v>
      </c>
      <c r="GR279">
        <v>0</v>
      </c>
      <c r="GS279">
        <v>0</v>
      </c>
      <c r="GT279">
        <v>0</v>
      </c>
      <c r="GU279" t="s">
        <v>3</v>
      </c>
      <c r="GV279">
        <f t="shared" si="299"/>
        <v>0</v>
      </c>
      <c r="GW279">
        <v>1</v>
      </c>
      <c r="GX279">
        <f t="shared" si="300"/>
        <v>0</v>
      </c>
      <c r="HA279">
        <v>0</v>
      </c>
      <c r="HB279">
        <v>0</v>
      </c>
      <c r="HC279">
        <f t="shared" si="301"/>
        <v>0</v>
      </c>
      <c r="HE279" t="s">
        <v>3</v>
      </c>
      <c r="HF279" t="s">
        <v>3</v>
      </c>
      <c r="HM279" t="s">
        <v>3</v>
      </c>
      <c r="HN279" t="s">
        <v>3</v>
      </c>
      <c r="HO279" t="s">
        <v>3</v>
      </c>
      <c r="HP279" t="s">
        <v>3</v>
      </c>
      <c r="HQ279" t="s">
        <v>3</v>
      </c>
      <c r="IK279">
        <v>0</v>
      </c>
    </row>
    <row r="280" spans="1:245" x14ac:dyDescent="0.2">
      <c r="A280">
        <v>17</v>
      </c>
      <c r="B280">
        <v>1</v>
      </c>
      <c r="C280">
        <f>ROW(SmtRes!A91)</f>
        <v>91</v>
      </c>
      <c r="D280">
        <f>ROW(EtalonRes!A91)</f>
        <v>91</v>
      </c>
      <c r="E280" t="s">
        <v>412</v>
      </c>
      <c r="F280" t="s">
        <v>413</v>
      </c>
      <c r="G280" t="s">
        <v>414</v>
      </c>
      <c r="H280" t="s">
        <v>388</v>
      </c>
      <c r="I280">
        <v>4</v>
      </c>
      <c r="J280">
        <v>0</v>
      </c>
      <c r="K280">
        <v>4</v>
      </c>
      <c r="O280">
        <f t="shared" si="262"/>
        <v>9302.84</v>
      </c>
      <c r="P280">
        <f t="shared" si="263"/>
        <v>0</v>
      </c>
      <c r="Q280">
        <f t="shared" si="264"/>
        <v>0</v>
      </c>
      <c r="R280">
        <f t="shared" si="265"/>
        <v>0</v>
      </c>
      <c r="S280">
        <f t="shared" si="266"/>
        <v>9302.84</v>
      </c>
      <c r="T280">
        <f t="shared" si="267"/>
        <v>0</v>
      </c>
      <c r="U280">
        <f t="shared" si="268"/>
        <v>21.6</v>
      </c>
      <c r="V280">
        <f t="shared" si="269"/>
        <v>0</v>
      </c>
      <c r="W280">
        <f t="shared" si="270"/>
        <v>0</v>
      </c>
      <c r="X280">
        <f t="shared" si="271"/>
        <v>6511.99</v>
      </c>
      <c r="Y280">
        <f t="shared" si="272"/>
        <v>3814.16</v>
      </c>
      <c r="AA280">
        <v>54436342</v>
      </c>
      <c r="AB280">
        <f t="shared" si="273"/>
        <v>81.12</v>
      </c>
      <c r="AC280">
        <f t="shared" si="274"/>
        <v>0</v>
      </c>
      <c r="AD280">
        <f t="shared" si="275"/>
        <v>0</v>
      </c>
      <c r="AE280">
        <f t="shared" si="276"/>
        <v>0</v>
      </c>
      <c r="AF280">
        <f t="shared" si="277"/>
        <v>81.12</v>
      </c>
      <c r="AG280">
        <f t="shared" si="278"/>
        <v>0</v>
      </c>
      <c r="AH280">
        <f t="shared" si="279"/>
        <v>5.4</v>
      </c>
      <c r="AI280">
        <f t="shared" si="280"/>
        <v>0</v>
      </c>
      <c r="AJ280">
        <f t="shared" si="281"/>
        <v>0</v>
      </c>
      <c r="AK280">
        <v>81.12</v>
      </c>
      <c r="AL280">
        <v>0</v>
      </c>
      <c r="AM280">
        <v>0</v>
      </c>
      <c r="AN280">
        <v>0</v>
      </c>
      <c r="AO280">
        <v>81.12</v>
      </c>
      <c r="AP280">
        <v>0</v>
      </c>
      <c r="AQ280">
        <v>5.4</v>
      </c>
      <c r="AR280">
        <v>0</v>
      </c>
      <c r="AS280">
        <v>0</v>
      </c>
      <c r="AT280">
        <v>70</v>
      </c>
      <c r="AU280">
        <v>41</v>
      </c>
      <c r="AV280">
        <v>1</v>
      </c>
      <c r="AW280">
        <v>1</v>
      </c>
      <c r="AZ280">
        <v>1</v>
      </c>
      <c r="BA280">
        <v>28.67</v>
      </c>
      <c r="BB280">
        <v>1</v>
      </c>
      <c r="BC280">
        <v>1</v>
      </c>
      <c r="BD280" t="s">
        <v>3</v>
      </c>
      <c r="BE280" t="s">
        <v>3</v>
      </c>
      <c r="BF280" t="s">
        <v>3</v>
      </c>
      <c r="BG280" t="s">
        <v>3</v>
      </c>
      <c r="BH280">
        <v>0</v>
      </c>
      <c r="BI280">
        <v>4</v>
      </c>
      <c r="BJ280" t="s">
        <v>415</v>
      </c>
      <c r="BM280">
        <v>381</v>
      </c>
      <c r="BN280">
        <v>0</v>
      </c>
      <c r="BO280" t="s">
        <v>3</v>
      </c>
      <c r="BP280">
        <v>0</v>
      </c>
      <c r="BQ280">
        <v>50</v>
      </c>
      <c r="BR280">
        <v>0</v>
      </c>
      <c r="BS280">
        <v>28.67</v>
      </c>
      <c r="BT280">
        <v>1</v>
      </c>
      <c r="BU280">
        <v>1</v>
      </c>
      <c r="BV280">
        <v>1</v>
      </c>
      <c r="BW280">
        <v>1</v>
      </c>
      <c r="BX280">
        <v>1</v>
      </c>
      <c r="BY280" t="s">
        <v>3</v>
      </c>
      <c r="BZ280">
        <v>70</v>
      </c>
      <c r="CA280">
        <v>41</v>
      </c>
      <c r="CB280" t="s">
        <v>3</v>
      </c>
      <c r="CE280">
        <v>30</v>
      </c>
      <c r="CF280">
        <v>0</v>
      </c>
      <c r="CG280">
        <v>0</v>
      </c>
      <c r="CM280">
        <v>0</v>
      </c>
      <c r="CN280" t="s">
        <v>3</v>
      </c>
      <c r="CO280">
        <v>0</v>
      </c>
      <c r="CP280">
        <f t="shared" si="282"/>
        <v>9302.84</v>
      </c>
      <c r="CQ280">
        <f t="shared" si="283"/>
        <v>0</v>
      </c>
      <c r="CR280">
        <f t="shared" si="284"/>
        <v>0</v>
      </c>
      <c r="CS280">
        <f t="shared" si="285"/>
        <v>0</v>
      </c>
      <c r="CT280">
        <f t="shared" si="286"/>
        <v>2325.71</v>
      </c>
      <c r="CU280">
        <f t="shared" si="287"/>
        <v>0</v>
      </c>
      <c r="CV280">
        <f t="shared" si="288"/>
        <v>5.4</v>
      </c>
      <c r="CW280">
        <f t="shared" si="289"/>
        <v>0</v>
      </c>
      <c r="CX280">
        <f t="shared" si="290"/>
        <v>0</v>
      </c>
      <c r="CY280">
        <f t="shared" si="291"/>
        <v>6511.9879999999994</v>
      </c>
      <c r="CZ280">
        <f t="shared" si="292"/>
        <v>3814.1643999999997</v>
      </c>
      <c r="DC280" t="s">
        <v>3</v>
      </c>
      <c r="DD280" t="s">
        <v>3</v>
      </c>
      <c r="DE280" t="s">
        <v>3</v>
      </c>
      <c r="DF280" t="s">
        <v>3</v>
      </c>
      <c r="DG280" t="s">
        <v>3</v>
      </c>
      <c r="DH280" t="s">
        <v>3</v>
      </c>
      <c r="DI280" t="s">
        <v>3</v>
      </c>
      <c r="DJ280" t="s">
        <v>3</v>
      </c>
      <c r="DK280" t="s">
        <v>3</v>
      </c>
      <c r="DL280" t="s">
        <v>3</v>
      </c>
      <c r="DM280" t="s">
        <v>3</v>
      </c>
      <c r="DN280">
        <v>75</v>
      </c>
      <c r="DO280">
        <v>70</v>
      </c>
      <c r="DP280">
        <v>1</v>
      </c>
      <c r="DQ280">
        <v>1</v>
      </c>
      <c r="DU280">
        <v>1013</v>
      </c>
      <c r="DV280" t="s">
        <v>388</v>
      </c>
      <c r="DW280" t="s">
        <v>388</v>
      </c>
      <c r="DX280">
        <v>1</v>
      </c>
      <c r="DZ280" t="s">
        <v>3</v>
      </c>
      <c r="EA280" t="s">
        <v>3</v>
      </c>
      <c r="EB280" t="s">
        <v>3</v>
      </c>
      <c r="EC280" t="s">
        <v>3</v>
      </c>
      <c r="EE280">
        <v>54008125</v>
      </c>
      <c r="EF280">
        <v>50</v>
      </c>
      <c r="EG280" t="s">
        <v>343</v>
      </c>
      <c r="EH280">
        <v>0</v>
      </c>
      <c r="EI280" t="s">
        <v>3</v>
      </c>
      <c r="EJ280">
        <v>4</v>
      </c>
      <c r="EK280">
        <v>381</v>
      </c>
      <c r="EL280" t="s">
        <v>349</v>
      </c>
      <c r="EM280" t="s">
        <v>350</v>
      </c>
      <c r="EO280" t="s">
        <v>3</v>
      </c>
      <c r="EQ280">
        <v>0</v>
      </c>
      <c r="ER280">
        <v>81.12</v>
      </c>
      <c r="ES280">
        <v>0</v>
      </c>
      <c r="ET280">
        <v>0</v>
      </c>
      <c r="EU280">
        <v>0</v>
      </c>
      <c r="EV280">
        <v>81.12</v>
      </c>
      <c r="EW280">
        <v>5.4</v>
      </c>
      <c r="EX280">
        <v>0</v>
      </c>
      <c r="EY280">
        <v>0</v>
      </c>
      <c r="FQ280">
        <v>0</v>
      </c>
      <c r="FR280">
        <f t="shared" si="293"/>
        <v>0</v>
      </c>
      <c r="FS280">
        <v>0</v>
      </c>
      <c r="FX280">
        <v>75</v>
      </c>
      <c r="FY280">
        <v>70</v>
      </c>
      <c r="GA280" t="s">
        <v>3</v>
      </c>
      <c r="GD280">
        <v>0</v>
      </c>
      <c r="GF280">
        <v>-300752502</v>
      </c>
      <c r="GG280">
        <v>2</v>
      </c>
      <c r="GH280">
        <v>1</v>
      </c>
      <c r="GI280">
        <v>2</v>
      </c>
      <c r="GJ280">
        <v>0</v>
      </c>
      <c r="GK280">
        <f>ROUND(R280*(R12)/100,2)</f>
        <v>0</v>
      </c>
      <c r="GL280">
        <f t="shared" si="294"/>
        <v>0</v>
      </c>
      <c r="GM280">
        <f t="shared" si="295"/>
        <v>19628.990000000002</v>
      </c>
      <c r="GN280">
        <f t="shared" si="296"/>
        <v>0</v>
      </c>
      <c r="GO280">
        <f t="shared" si="297"/>
        <v>0</v>
      </c>
      <c r="GP280">
        <f t="shared" si="298"/>
        <v>19628.990000000002</v>
      </c>
      <c r="GR280">
        <v>0</v>
      </c>
      <c r="GS280">
        <v>0</v>
      </c>
      <c r="GT280">
        <v>0</v>
      </c>
      <c r="GU280" t="s">
        <v>3</v>
      </c>
      <c r="GV280">
        <f t="shared" si="299"/>
        <v>0</v>
      </c>
      <c r="GW280">
        <v>1</v>
      </c>
      <c r="GX280">
        <f t="shared" si="300"/>
        <v>0</v>
      </c>
      <c r="HA280">
        <v>0</v>
      </c>
      <c r="HB280">
        <v>0</v>
      </c>
      <c r="HC280">
        <f t="shared" si="301"/>
        <v>0</v>
      </c>
      <c r="HE280" t="s">
        <v>3</v>
      </c>
      <c r="HF280" t="s">
        <v>3</v>
      </c>
      <c r="HM280" t="s">
        <v>3</v>
      </c>
      <c r="HN280" t="s">
        <v>3</v>
      </c>
      <c r="HO280" t="s">
        <v>3</v>
      </c>
      <c r="HP280" t="s">
        <v>3</v>
      </c>
      <c r="HQ280" t="s">
        <v>3</v>
      </c>
      <c r="IK280">
        <v>0</v>
      </c>
    </row>
    <row r="281" spans="1:245" x14ac:dyDescent="0.2">
      <c r="A281">
        <v>17</v>
      </c>
      <c r="B281">
        <v>1</v>
      </c>
      <c r="C281">
        <f>ROW(SmtRes!A92)</f>
        <v>92</v>
      </c>
      <c r="D281">
        <f>ROW(EtalonRes!A92)</f>
        <v>92</v>
      </c>
      <c r="E281" t="s">
        <v>416</v>
      </c>
      <c r="F281" t="s">
        <v>417</v>
      </c>
      <c r="G281" t="s">
        <v>418</v>
      </c>
      <c r="H281" t="s">
        <v>362</v>
      </c>
      <c r="I281">
        <v>24</v>
      </c>
      <c r="J281">
        <v>0</v>
      </c>
      <c r="K281">
        <v>24</v>
      </c>
      <c r="O281">
        <f t="shared" si="262"/>
        <v>3922.06</v>
      </c>
      <c r="P281">
        <f t="shared" si="263"/>
        <v>0</v>
      </c>
      <c r="Q281">
        <f t="shared" si="264"/>
        <v>0</v>
      </c>
      <c r="R281">
        <f t="shared" si="265"/>
        <v>0</v>
      </c>
      <c r="S281">
        <f t="shared" si="266"/>
        <v>3922.06</v>
      </c>
      <c r="T281">
        <f t="shared" si="267"/>
        <v>0</v>
      </c>
      <c r="U281">
        <f t="shared" si="268"/>
        <v>8.64</v>
      </c>
      <c r="V281">
        <f t="shared" si="269"/>
        <v>0</v>
      </c>
      <c r="W281">
        <f t="shared" si="270"/>
        <v>0</v>
      </c>
      <c r="X281">
        <f t="shared" si="271"/>
        <v>2745.44</v>
      </c>
      <c r="Y281">
        <f t="shared" si="272"/>
        <v>1608.04</v>
      </c>
      <c r="AA281">
        <v>54436342</v>
      </c>
      <c r="AB281">
        <f t="shared" si="273"/>
        <v>5.7</v>
      </c>
      <c r="AC281">
        <f t="shared" si="274"/>
        <v>0</v>
      </c>
      <c r="AD281">
        <f t="shared" si="275"/>
        <v>0</v>
      </c>
      <c r="AE281">
        <f t="shared" si="276"/>
        <v>0</v>
      </c>
      <c r="AF281">
        <f t="shared" si="277"/>
        <v>5.7</v>
      </c>
      <c r="AG281">
        <f t="shared" si="278"/>
        <v>0</v>
      </c>
      <c r="AH281">
        <f t="shared" si="279"/>
        <v>0.36</v>
      </c>
      <c r="AI281">
        <f t="shared" si="280"/>
        <v>0</v>
      </c>
      <c r="AJ281">
        <f t="shared" si="281"/>
        <v>0</v>
      </c>
      <c r="AK281">
        <v>5.7</v>
      </c>
      <c r="AL281">
        <v>0</v>
      </c>
      <c r="AM281">
        <v>0</v>
      </c>
      <c r="AN281">
        <v>0</v>
      </c>
      <c r="AO281">
        <v>5.7</v>
      </c>
      <c r="AP281">
        <v>0</v>
      </c>
      <c r="AQ281">
        <v>0.36</v>
      </c>
      <c r="AR281">
        <v>0</v>
      </c>
      <c r="AS281">
        <v>0</v>
      </c>
      <c r="AT281">
        <v>70</v>
      </c>
      <c r="AU281">
        <v>41</v>
      </c>
      <c r="AV281">
        <v>1</v>
      </c>
      <c r="AW281">
        <v>1</v>
      </c>
      <c r="AZ281">
        <v>1</v>
      </c>
      <c r="BA281">
        <v>28.67</v>
      </c>
      <c r="BB281">
        <v>1</v>
      </c>
      <c r="BC281">
        <v>1</v>
      </c>
      <c r="BD281" t="s">
        <v>3</v>
      </c>
      <c r="BE281" t="s">
        <v>3</v>
      </c>
      <c r="BF281" t="s">
        <v>3</v>
      </c>
      <c r="BG281" t="s">
        <v>3</v>
      </c>
      <c r="BH281">
        <v>0</v>
      </c>
      <c r="BI281">
        <v>4</v>
      </c>
      <c r="BJ281" t="s">
        <v>419</v>
      </c>
      <c r="BM281">
        <v>381</v>
      </c>
      <c r="BN281">
        <v>0</v>
      </c>
      <c r="BO281" t="s">
        <v>3</v>
      </c>
      <c r="BP281">
        <v>0</v>
      </c>
      <c r="BQ281">
        <v>50</v>
      </c>
      <c r="BR281">
        <v>0</v>
      </c>
      <c r="BS281">
        <v>28.67</v>
      </c>
      <c r="BT281">
        <v>1</v>
      </c>
      <c r="BU281">
        <v>1</v>
      </c>
      <c r="BV281">
        <v>1</v>
      </c>
      <c r="BW281">
        <v>1</v>
      </c>
      <c r="BX281">
        <v>1</v>
      </c>
      <c r="BY281" t="s">
        <v>3</v>
      </c>
      <c r="BZ281">
        <v>70</v>
      </c>
      <c r="CA281">
        <v>41</v>
      </c>
      <c r="CB281" t="s">
        <v>3</v>
      </c>
      <c r="CE281">
        <v>30</v>
      </c>
      <c r="CF281">
        <v>0</v>
      </c>
      <c r="CG281">
        <v>0</v>
      </c>
      <c r="CM281">
        <v>0</v>
      </c>
      <c r="CN281" t="s">
        <v>3</v>
      </c>
      <c r="CO281">
        <v>0</v>
      </c>
      <c r="CP281">
        <f t="shared" si="282"/>
        <v>3922.06</v>
      </c>
      <c r="CQ281">
        <f t="shared" si="283"/>
        <v>0</v>
      </c>
      <c r="CR281">
        <f t="shared" si="284"/>
        <v>0</v>
      </c>
      <c r="CS281">
        <f t="shared" si="285"/>
        <v>0</v>
      </c>
      <c r="CT281">
        <f t="shared" si="286"/>
        <v>163.41999999999999</v>
      </c>
      <c r="CU281">
        <f t="shared" si="287"/>
        <v>0</v>
      </c>
      <c r="CV281">
        <f t="shared" si="288"/>
        <v>0.36</v>
      </c>
      <c r="CW281">
        <f t="shared" si="289"/>
        <v>0</v>
      </c>
      <c r="CX281">
        <f t="shared" si="290"/>
        <v>0</v>
      </c>
      <c r="CY281">
        <f t="shared" si="291"/>
        <v>2745.442</v>
      </c>
      <c r="CZ281">
        <f t="shared" si="292"/>
        <v>1608.0445999999999</v>
      </c>
      <c r="DC281" t="s">
        <v>3</v>
      </c>
      <c r="DD281" t="s">
        <v>3</v>
      </c>
      <c r="DE281" t="s">
        <v>3</v>
      </c>
      <c r="DF281" t="s">
        <v>3</v>
      </c>
      <c r="DG281" t="s">
        <v>3</v>
      </c>
      <c r="DH281" t="s">
        <v>3</v>
      </c>
      <c r="DI281" t="s">
        <v>3</v>
      </c>
      <c r="DJ281" t="s">
        <v>3</v>
      </c>
      <c r="DK281" t="s">
        <v>3</v>
      </c>
      <c r="DL281" t="s">
        <v>3</v>
      </c>
      <c r="DM281" t="s">
        <v>3</v>
      </c>
      <c r="DN281">
        <v>75</v>
      </c>
      <c r="DO281">
        <v>70</v>
      </c>
      <c r="DP281">
        <v>1</v>
      </c>
      <c r="DQ281">
        <v>1</v>
      </c>
      <c r="DU281">
        <v>1013</v>
      </c>
      <c r="DV281" t="s">
        <v>362</v>
      </c>
      <c r="DW281" t="s">
        <v>362</v>
      </c>
      <c r="DX281">
        <v>1</v>
      </c>
      <c r="DZ281" t="s">
        <v>3</v>
      </c>
      <c r="EA281" t="s">
        <v>3</v>
      </c>
      <c r="EB281" t="s">
        <v>3</v>
      </c>
      <c r="EC281" t="s">
        <v>3</v>
      </c>
      <c r="EE281">
        <v>54008125</v>
      </c>
      <c r="EF281">
        <v>50</v>
      </c>
      <c r="EG281" t="s">
        <v>343</v>
      </c>
      <c r="EH281">
        <v>0</v>
      </c>
      <c r="EI281" t="s">
        <v>3</v>
      </c>
      <c r="EJ281">
        <v>4</v>
      </c>
      <c r="EK281">
        <v>381</v>
      </c>
      <c r="EL281" t="s">
        <v>349</v>
      </c>
      <c r="EM281" t="s">
        <v>350</v>
      </c>
      <c r="EO281" t="s">
        <v>3</v>
      </c>
      <c r="EQ281">
        <v>0</v>
      </c>
      <c r="ER281">
        <v>5.7</v>
      </c>
      <c r="ES281">
        <v>0</v>
      </c>
      <c r="ET281">
        <v>0</v>
      </c>
      <c r="EU281">
        <v>0</v>
      </c>
      <c r="EV281">
        <v>5.7</v>
      </c>
      <c r="EW281">
        <v>0.36</v>
      </c>
      <c r="EX281">
        <v>0</v>
      </c>
      <c r="EY281">
        <v>0</v>
      </c>
      <c r="FQ281">
        <v>0</v>
      </c>
      <c r="FR281">
        <f t="shared" si="293"/>
        <v>0</v>
      </c>
      <c r="FS281">
        <v>0</v>
      </c>
      <c r="FX281">
        <v>75</v>
      </c>
      <c r="FY281">
        <v>70</v>
      </c>
      <c r="GA281" t="s">
        <v>3</v>
      </c>
      <c r="GD281">
        <v>0</v>
      </c>
      <c r="GF281">
        <v>-1696171817</v>
      </c>
      <c r="GG281">
        <v>2</v>
      </c>
      <c r="GH281">
        <v>1</v>
      </c>
      <c r="GI281">
        <v>2</v>
      </c>
      <c r="GJ281">
        <v>0</v>
      </c>
      <c r="GK281">
        <f>ROUND(R281*(R12)/100,2)</f>
        <v>0</v>
      </c>
      <c r="GL281">
        <f t="shared" si="294"/>
        <v>0</v>
      </c>
      <c r="GM281">
        <f t="shared" si="295"/>
        <v>8275.5400000000009</v>
      </c>
      <c r="GN281">
        <f t="shared" si="296"/>
        <v>0</v>
      </c>
      <c r="GO281">
        <f t="shared" si="297"/>
        <v>0</v>
      </c>
      <c r="GP281">
        <f t="shared" si="298"/>
        <v>8275.5400000000009</v>
      </c>
      <c r="GR281">
        <v>0</v>
      </c>
      <c r="GS281">
        <v>0</v>
      </c>
      <c r="GT281">
        <v>0</v>
      </c>
      <c r="GU281" t="s">
        <v>3</v>
      </c>
      <c r="GV281">
        <f t="shared" si="299"/>
        <v>0</v>
      </c>
      <c r="GW281">
        <v>1</v>
      </c>
      <c r="GX281">
        <f t="shared" si="300"/>
        <v>0</v>
      </c>
      <c r="HA281">
        <v>0</v>
      </c>
      <c r="HB281">
        <v>0</v>
      </c>
      <c r="HC281">
        <f t="shared" si="301"/>
        <v>0</v>
      </c>
      <c r="HE281" t="s">
        <v>3</v>
      </c>
      <c r="HF281" t="s">
        <v>3</v>
      </c>
      <c r="HM281" t="s">
        <v>3</v>
      </c>
      <c r="HN281" t="s">
        <v>3</v>
      </c>
      <c r="HO281" t="s">
        <v>3</v>
      </c>
      <c r="HP281" t="s">
        <v>3</v>
      </c>
      <c r="HQ281" t="s">
        <v>3</v>
      </c>
      <c r="IK281">
        <v>0</v>
      </c>
    </row>
    <row r="282" spans="1:245" x14ac:dyDescent="0.2">
      <c r="A282">
        <v>17</v>
      </c>
      <c r="B282">
        <v>1</v>
      </c>
      <c r="C282">
        <f>ROW(SmtRes!A93)</f>
        <v>93</v>
      </c>
      <c r="D282">
        <f>ROW(EtalonRes!A93)</f>
        <v>93</v>
      </c>
      <c r="E282" t="s">
        <v>420</v>
      </c>
      <c r="F282" t="s">
        <v>421</v>
      </c>
      <c r="G282" t="s">
        <v>422</v>
      </c>
      <c r="H282" t="s">
        <v>423</v>
      </c>
      <c r="I282">
        <v>10</v>
      </c>
      <c r="J282">
        <v>0</v>
      </c>
      <c r="K282">
        <v>10</v>
      </c>
      <c r="O282">
        <f t="shared" si="262"/>
        <v>4538.46</v>
      </c>
      <c r="P282">
        <f t="shared" si="263"/>
        <v>0</v>
      </c>
      <c r="Q282">
        <f t="shared" si="264"/>
        <v>0</v>
      </c>
      <c r="R282">
        <f t="shared" si="265"/>
        <v>0</v>
      </c>
      <c r="S282">
        <f t="shared" si="266"/>
        <v>4538.46</v>
      </c>
      <c r="T282">
        <f t="shared" si="267"/>
        <v>0</v>
      </c>
      <c r="U282">
        <f t="shared" si="268"/>
        <v>10</v>
      </c>
      <c r="V282">
        <f t="shared" si="269"/>
        <v>0</v>
      </c>
      <c r="W282">
        <f t="shared" si="270"/>
        <v>0</v>
      </c>
      <c r="X282">
        <f t="shared" si="271"/>
        <v>3176.92</v>
      </c>
      <c r="Y282">
        <f t="shared" si="272"/>
        <v>1860.77</v>
      </c>
      <c r="AA282">
        <v>54436342</v>
      </c>
      <c r="AB282">
        <f t="shared" si="273"/>
        <v>15.83</v>
      </c>
      <c r="AC282">
        <f t="shared" si="274"/>
        <v>0</v>
      </c>
      <c r="AD282">
        <f t="shared" si="275"/>
        <v>0</v>
      </c>
      <c r="AE282">
        <f t="shared" si="276"/>
        <v>0</v>
      </c>
      <c r="AF282">
        <f t="shared" si="277"/>
        <v>15.83</v>
      </c>
      <c r="AG282">
        <f t="shared" si="278"/>
        <v>0</v>
      </c>
      <c r="AH282">
        <f t="shared" si="279"/>
        <v>1</v>
      </c>
      <c r="AI282">
        <f t="shared" si="280"/>
        <v>0</v>
      </c>
      <c r="AJ282">
        <f t="shared" si="281"/>
        <v>0</v>
      </c>
      <c r="AK282">
        <v>15.83</v>
      </c>
      <c r="AL282">
        <v>0</v>
      </c>
      <c r="AM282">
        <v>0</v>
      </c>
      <c r="AN282">
        <v>0</v>
      </c>
      <c r="AO282">
        <v>15.83</v>
      </c>
      <c r="AP282">
        <v>0</v>
      </c>
      <c r="AQ282">
        <v>1</v>
      </c>
      <c r="AR282">
        <v>0</v>
      </c>
      <c r="AS282">
        <v>0</v>
      </c>
      <c r="AT282">
        <v>70</v>
      </c>
      <c r="AU282">
        <v>41</v>
      </c>
      <c r="AV282">
        <v>1</v>
      </c>
      <c r="AW282">
        <v>1</v>
      </c>
      <c r="AZ282">
        <v>1</v>
      </c>
      <c r="BA282">
        <v>28.67</v>
      </c>
      <c r="BB282">
        <v>1</v>
      </c>
      <c r="BC282">
        <v>1</v>
      </c>
      <c r="BD282" t="s">
        <v>3</v>
      </c>
      <c r="BE282" t="s">
        <v>3</v>
      </c>
      <c r="BF282" t="s">
        <v>3</v>
      </c>
      <c r="BG282" t="s">
        <v>3</v>
      </c>
      <c r="BH282">
        <v>0</v>
      </c>
      <c r="BI282">
        <v>4</v>
      </c>
      <c r="BJ282" t="s">
        <v>424</v>
      </c>
      <c r="BM282">
        <v>381</v>
      </c>
      <c r="BN282">
        <v>0</v>
      </c>
      <c r="BO282" t="s">
        <v>3</v>
      </c>
      <c r="BP282">
        <v>0</v>
      </c>
      <c r="BQ282">
        <v>50</v>
      </c>
      <c r="BR282">
        <v>0</v>
      </c>
      <c r="BS282">
        <v>28.67</v>
      </c>
      <c r="BT282">
        <v>1</v>
      </c>
      <c r="BU282">
        <v>1</v>
      </c>
      <c r="BV282">
        <v>1</v>
      </c>
      <c r="BW282">
        <v>1</v>
      </c>
      <c r="BX282">
        <v>1</v>
      </c>
      <c r="BY282" t="s">
        <v>3</v>
      </c>
      <c r="BZ282">
        <v>70</v>
      </c>
      <c r="CA282">
        <v>41</v>
      </c>
      <c r="CB282" t="s">
        <v>3</v>
      </c>
      <c r="CE282">
        <v>30</v>
      </c>
      <c r="CF282">
        <v>0</v>
      </c>
      <c r="CG282">
        <v>0</v>
      </c>
      <c r="CM282">
        <v>0</v>
      </c>
      <c r="CN282" t="s">
        <v>3</v>
      </c>
      <c r="CO282">
        <v>0</v>
      </c>
      <c r="CP282">
        <f t="shared" si="282"/>
        <v>4538.46</v>
      </c>
      <c r="CQ282">
        <f t="shared" si="283"/>
        <v>0</v>
      </c>
      <c r="CR282">
        <f t="shared" si="284"/>
        <v>0</v>
      </c>
      <c r="CS282">
        <f t="shared" si="285"/>
        <v>0</v>
      </c>
      <c r="CT282">
        <f t="shared" si="286"/>
        <v>453.85</v>
      </c>
      <c r="CU282">
        <f t="shared" si="287"/>
        <v>0</v>
      </c>
      <c r="CV282">
        <f t="shared" si="288"/>
        <v>1</v>
      </c>
      <c r="CW282">
        <f t="shared" si="289"/>
        <v>0</v>
      </c>
      <c r="CX282">
        <f t="shared" si="290"/>
        <v>0</v>
      </c>
      <c r="CY282">
        <f t="shared" si="291"/>
        <v>3176.922</v>
      </c>
      <c r="CZ282">
        <f t="shared" si="292"/>
        <v>1860.7685999999999</v>
      </c>
      <c r="DC282" t="s">
        <v>3</v>
      </c>
      <c r="DD282" t="s">
        <v>3</v>
      </c>
      <c r="DE282" t="s">
        <v>3</v>
      </c>
      <c r="DF282" t="s">
        <v>3</v>
      </c>
      <c r="DG282" t="s">
        <v>3</v>
      </c>
      <c r="DH282" t="s">
        <v>3</v>
      </c>
      <c r="DI282" t="s">
        <v>3</v>
      </c>
      <c r="DJ282" t="s">
        <v>3</v>
      </c>
      <c r="DK282" t="s">
        <v>3</v>
      </c>
      <c r="DL282" t="s">
        <v>3</v>
      </c>
      <c r="DM282" t="s">
        <v>3</v>
      </c>
      <c r="DN282">
        <v>75</v>
      </c>
      <c r="DO282">
        <v>70</v>
      </c>
      <c r="DP282">
        <v>1</v>
      </c>
      <c r="DQ282">
        <v>1</v>
      </c>
      <c r="DU282">
        <v>1013</v>
      </c>
      <c r="DV282" t="s">
        <v>423</v>
      </c>
      <c r="DW282" t="s">
        <v>423</v>
      </c>
      <c r="DX282">
        <v>1</v>
      </c>
      <c r="DZ282" t="s">
        <v>3</v>
      </c>
      <c r="EA282" t="s">
        <v>3</v>
      </c>
      <c r="EB282" t="s">
        <v>3</v>
      </c>
      <c r="EC282" t="s">
        <v>3</v>
      </c>
      <c r="EE282">
        <v>54008125</v>
      </c>
      <c r="EF282">
        <v>50</v>
      </c>
      <c r="EG282" t="s">
        <v>343</v>
      </c>
      <c r="EH282">
        <v>0</v>
      </c>
      <c r="EI282" t="s">
        <v>3</v>
      </c>
      <c r="EJ282">
        <v>4</v>
      </c>
      <c r="EK282">
        <v>381</v>
      </c>
      <c r="EL282" t="s">
        <v>349</v>
      </c>
      <c r="EM282" t="s">
        <v>350</v>
      </c>
      <c r="EO282" t="s">
        <v>3</v>
      </c>
      <c r="EQ282">
        <v>0</v>
      </c>
      <c r="ER282">
        <v>15.83</v>
      </c>
      <c r="ES282">
        <v>0</v>
      </c>
      <c r="ET282">
        <v>0</v>
      </c>
      <c r="EU282">
        <v>0</v>
      </c>
      <c r="EV282">
        <v>15.83</v>
      </c>
      <c r="EW282">
        <v>1</v>
      </c>
      <c r="EX282">
        <v>0</v>
      </c>
      <c r="EY282">
        <v>0</v>
      </c>
      <c r="FQ282">
        <v>0</v>
      </c>
      <c r="FR282">
        <f t="shared" si="293"/>
        <v>0</v>
      </c>
      <c r="FS282">
        <v>0</v>
      </c>
      <c r="FX282">
        <v>75</v>
      </c>
      <c r="FY282">
        <v>70</v>
      </c>
      <c r="GA282" t="s">
        <v>3</v>
      </c>
      <c r="GD282">
        <v>0</v>
      </c>
      <c r="GF282">
        <v>1410826513</v>
      </c>
      <c r="GG282">
        <v>2</v>
      </c>
      <c r="GH282">
        <v>1</v>
      </c>
      <c r="GI282">
        <v>2</v>
      </c>
      <c r="GJ282">
        <v>0</v>
      </c>
      <c r="GK282">
        <f>ROUND(R282*(R12)/100,2)</f>
        <v>0</v>
      </c>
      <c r="GL282">
        <f t="shared" si="294"/>
        <v>0</v>
      </c>
      <c r="GM282">
        <f t="shared" si="295"/>
        <v>9576.15</v>
      </c>
      <c r="GN282">
        <f t="shared" si="296"/>
        <v>0</v>
      </c>
      <c r="GO282">
        <f t="shared" si="297"/>
        <v>0</v>
      </c>
      <c r="GP282">
        <f t="shared" si="298"/>
        <v>9576.15</v>
      </c>
      <c r="GR282">
        <v>0</v>
      </c>
      <c r="GS282">
        <v>0</v>
      </c>
      <c r="GT282">
        <v>0</v>
      </c>
      <c r="GU282" t="s">
        <v>3</v>
      </c>
      <c r="GV282">
        <f t="shared" si="299"/>
        <v>0</v>
      </c>
      <c r="GW282">
        <v>1</v>
      </c>
      <c r="GX282">
        <f t="shared" si="300"/>
        <v>0</v>
      </c>
      <c r="HA282">
        <v>0</v>
      </c>
      <c r="HB282">
        <v>0</v>
      </c>
      <c r="HC282">
        <f t="shared" si="301"/>
        <v>0</v>
      </c>
      <c r="HE282" t="s">
        <v>3</v>
      </c>
      <c r="HF282" t="s">
        <v>3</v>
      </c>
      <c r="HM282" t="s">
        <v>3</v>
      </c>
      <c r="HN282" t="s">
        <v>3</v>
      </c>
      <c r="HO282" t="s">
        <v>3</v>
      </c>
      <c r="HP282" t="s">
        <v>3</v>
      </c>
      <c r="HQ282" t="s">
        <v>3</v>
      </c>
      <c r="IK282">
        <v>0</v>
      </c>
    </row>
    <row r="283" spans="1:245" x14ac:dyDescent="0.2">
      <c r="A283">
        <v>17</v>
      </c>
      <c r="B283">
        <v>1</v>
      </c>
      <c r="C283">
        <f>ROW(SmtRes!A94)</f>
        <v>94</v>
      </c>
      <c r="D283">
        <f>ROW(EtalonRes!A94)</f>
        <v>94</v>
      </c>
      <c r="E283" t="s">
        <v>425</v>
      </c>
      <c r="F283" t="s">
        <v>426</v>
      </c>
      <c r="G283" t="s">
        <v>427</v>
      </c>
      <c r="H283" t="s">
        <v>423</v>
      </c>
      <c r="I283">
        <v>10</v>
      </c>
      <c r="J283">
        <v>0</v>
      </c>
      <c r="K283">
        <v>10</v>
      </c>
      <c r="O283">
        <f t="shared" si="262"/>
        <v>8168.08</v>
      </c>
      <c r="P283">
        <f t="shared" si="263"/>
        <v>0</v>
      </c>
      <c r="Q283">
        <f t="shared" si="264"/>
        <v>0</v>
      </c>
      <c r="R283">
        <f t="shared" si="265"/>
        <v>0</v>
      </c>
      <c r="S283">
        <f t="shared" si="266"/>
        <v>8168.08</v>
      </c>
      <c r="T283">
        <f t="shared" si="267"/>
        <v>0</v>
      </c>
      <c r="U283">
        <f t="shared" si="268"/>
        <v>18</v>
      </c>
      <c r="V283">
        <f t="shared" si="269"/>
        <v>0</v>
      </c>
      <c r="W283">
        <f t="shared" si="270"/>
        <v>0</v>
      </c>
      <c r="X283">
        <f t="shared" si="271"/>
        <v>5717.66</v>
      </c>
      <c r="Y283">
        <f t="shared" si="272"/>
        <v>3348.91</v>
      </c>
      <c r="AA283">
        <v>54436342</v>
      </c>
      <c r="AB283">
        <f t="shared" si="273"/>
        <v>28.49</v>
      </c>
      <c r="AC283">
        <f t="shared" si="274"/>
        <v>0</v>
      </c>
      <c r="AD283">
        <f t="shared" si="275"/>
        <v>0</v>
      </c>
      <c r="AE283">
        <f t="shared" si="276"/>
        <v>0</v>
      </c>
      <c r="AF283">
        <f t="shared" si="277"/>
        <v>28.49</v>
      </c>
      <c r="AG283">
        <f t="shared" si="278"/>
        <v>0</v>
      </c>
      <c r="AH283">
        <f t="shared" si="279"/>
        <v>1.8</v>
      </c>
      <c r="AI283">
        <f t="shared" si="280"/>
        <v>0</v>
      </c>
      <c r="AJ283">
        <f t="shared" si="281"/>
        <v>0</v>
      </c>
      <c r="AK283">
        <v>28.49</v>
      </c>
      <c r="AL283">
        <v>0</v>
      </c>
      <c r="AM283">
        <v>0</v>
      </c>
      <c r="AN283">
        <v>0</v>
      </c>
      <c r="AO283">
        <v>28.49</v>
      </c>
      <c r="AP283">
        <v>0</v>
      </c>
      <c r="AQ283">
        <v>1.8</v>
      </c>
      <c r="AR283">
        <v>0</v>
      </c>
      <c r="AS283">
        <v>0</v>
      </c>
      <c r="AT283">
        <v>70</v>
      </c>
      <c r="AU283">
        <v>41</v>
      </c>
      <c r="AV283">
        <v>1</v>
      </c>
      <c r="AW283">
        <v>1</v>
      </c>
      <c r="AZ283">
        <v>1</v>
      </c>
      <c r="BA283">
        <v>28.67</v>
      </c>
      <c r="BB283">
        <v>1</v>
      </c>
      <c r="BC283">
        <v>1</v>
      </c>
      <c r="BD283" t="s">
        <v>3</v>
      </c>
      <c r="BE283" t="s">
        <v>3</v>
      </c>
      <c r="BF283" t="s">
        <v>3</v>
      </c>
      <c r="BG283" t="s">
        <v>3</v>
      </c>
      <c r="BH283">
        <v>0</v>
      </c>
      <c r="BI283">
        <v>4</v>
      </c>
      <c r="BJ283" t="s">
        <v>428</v>
      </c>
      <c r="BM283">
        <v>381</v>
      </c>
      <c r="BN283">
        <v>0</v>
      </c>
      <c r="BO283" t="s">
        <v>3</v>
      </c>
      <c r="BP283">
        <v>0</v>
      </c>
      <c r="BQ283">
        <v>50</v>
      </c>
      <c r="BR283">
        <v>0</v>
      </c>
      <c r="BS283">
        <v>28.67</v>
      </c>
      <c r="BT283">
        <v>1</v>
      </c>
      <c r="BU283">
        <v>1</v>
      </c>
      <c r="BV283">
        <v>1</v>
      </c>
      <c r="BW283">
        <v>1</v>
      </c>
      <c r="BX283">
        <v>1</v>
      </c>
      <c r="BY283" t="s">
        <v>3</v>
      </c>
      <c r="BZ283">
        <v>70</v>
      </c>
      <c r="CA283">
        <v>41</v>
      </c>
      <c r="CB283" t="s">
        <v>3</v>
      </c>
      <c r="CE283">
        <v>30</v>
      </c>
      <c r="CF283">
        <v>0</v>
      </c>
      <c r="CG283">
        <v>0</v>
      </c>
      <c r="CM283">
        <v>0</v>
      </c>
      <c r="CN283" t="s">
        <v>3</v>
      </c>
      <c r="CO283">
        <v>0</v>
      </c>
      <c r="CP283">
        <f t="shared" si="282"/>
        <v>8168.08</v>
      </c>
      <c r="CQ283">
        <f t="shared" si="283"/>
        <v>0</v>
      </c>
      <c r="CR283">
        <f t="shared" si="284"/>
        <v>0</v>
      </c>
      <c r="CS283">
        <f t="shared" si="285"/>
        <v>0</v>
      </c>
      <c r="CT283">
        <f t="shared" si="286"/>
        <v>816.81</v>
      </c>
      <c r="CU283">
        <f t="shared" si="287"/>
        <v>0</v>
      </c>
      <c r="CV283">
        <f t="shared" si="288"/>
        <v>1.8</v>
      </c>
      <c r="CW283">
        <f t="shared" si="289"/>
        <v>0</v>
      </c>
      <c r="CX283">
        <f t="shared" si="290"/>
        <v>0</v>
      </c>
      <c r="CY283">
        <f t="shared" si="291"/>
        <v>5717.6559999999999</v>
      </c>
      <c r="CZ283">
        <f t="shared" si="292"/>
        <v>3348.9127999999996</v>
      </c>
      <c r="DC283" t="s">
        <v>3</v>
      </c>
      <c r="DD283" t="s">
        <v>3</v>
      </c>
      <c r="DE283" t="s">
        <v>3</v>
      </c>
      <c r="DF283" t="s">
        <v>3</v>
      </c>
      <c r="DG283" t="s">
        <v>3</v>
      </c>
      <c r="DH283" t="s">
        <v>3</v>
      </c>
      <c r="DI283" t="s">
        <v>3</v>
      </c>
      <c r="DJ283" t="s">
        <v>3</v>
      </c>
      <c r="DK283" t="s">
        <v>3</v>
      </c>
      <c r="DL283" t="s">
        <v>3</v>
      </c>
      <c r="DM283" t="s">
        <v>3</v>
      </c>
      <c r="DN283">
        <v>75</v>
      </c>
      <c r="DO283">
        <v>70</v>
      </c>
      <c r="DP283">
        <v>1</v>
      </c>
      <c r="DQ283">
        <v>1</v>
      </c>
      <c r="DU283">
        <v>1013</v>
      </c>
      <c r="DV283" t="s">
        <v>423</v>
      </c>
      <c r="DW283" t="s">
        <v>423</v>
      </c>
      <c r="DX283">
        <v>1</v>
      </c>
      <c r="DZ283" t="s">
        <v>3</v>
      </c>
      <c r="EA283" t="s">
        <v>3</v>
      </c>
      <c r="EB283" t="s">
        <v>3</v>
      </c>
      <c r="EC283" t="s">
        <v>3</v>
      </c>
      <c r="EE283">
        <v>54008125</v>
      </c>
      <c r="EF283">
        <v>50</v>
      </c>
      <c r="EG283" t="s">
        <v>343</v>
      </c>
      <c r="EH283">
        <v>0</v>
      </c>
      <c r="EI283" t="s">
        <v>3</v>
      </c>
      <c r="EJ283">
        <v>4</v>
      </c>
      <c r="EK283">
        <v>381</v>
      </c>
      <c r="EL283" t="s">
        <v>349</v>
      </c>
      <c r="EM283" t="s">
        <v>350</v>
      </c>
      <c r="EO283" t="s">
        <v>3</v>
      </c>
      <c r="EQ283">
        <v>0</v>
      </c>
      <c r="ER283">
        <v>28.49</v>
      </c>
      <c r="ES283">
        <v>0</v>
      </c>
      <c r="ET283">
        <v>0</v>
      </c>
      <c r="EU283">
        <v>0</v>
      </c>
      <c r="EV283">
        <v>28.49</v>
      </c>
      <c r="EW283">
        <v>1.8</v>
      </c>
      <c r="EX283">
        <v>0</v>
      </c>
      <c r="EY283">
        <v>0</v>
      </c>
      <c r="FQ283">
        <v>0</v>
      </c>
      <c r="FR283">
        <f t="shared" si="293"/>
        <v>0</v>
      </c>
      <c r="FS283">
        <v>0</v>
      </c>
      <c r="FX283">
        <v>75</v>
      </c>
      <c r="FY283">
        <v>70</v>
      </c>
      <c r="GA283" t="s">
        <v>3</v>
      </c>
      <c r="GD283">
        <v>0</v>
      </c>
      <c r="GF283">
        <v>1938557821</v>
      </c>
      <c r="GG283">
        <v>2</v>
      </c>
      <c r="GH283">
        <v>1</v>
      </c>
      <c r="GI283">
        <v>2</v>
      </c>
      <c r="GJ283">
        <v>0</v>
      </c>
      <c r="GK283">
        <f>ROUND(R283*(R12)/100,2)</f>
        <v>0</v>
      </c>
      <c r="GL283">
        <f t="shared" si="294"/>
        <v>0</v>
      </c>
      <c r="GM283">
        <f t="shared" si="295"/>
        <v>17234.650000000001</v>
      </c>
      <c r="GN283">
        <f t="shared" si="296"/>
        <v>0</v>
      </c>
      <c r="GO283">
        <f t="shared" si="297"/>
        <v>0</v>
      </c>
      <c r="GP283">
        <f t="shared" si="298"/>
        <v>17234.650000000001</v>
      </c>
      <c r="GR283">
        <v>0</v>
      </c>
      <c r="GS283">
        <v>0</v>
      </c>
      <c r="GT283">
        <v>0</v>
      </c>
      <c r="GU283" t="s">
        <v>3</v>
      </c>
      <c r="GV283">
        <f t="shared" si="299"/>
        <v>0</v>
      </c>
      <c r="GW283">
        <v>1</v>
      </c>
      <c r="GX283">
        <f t="shared" si="300"/>
        <v>0</v>
      </c>
      <c r="HA283">
        <v>0</v>
      </c>
      <c r="HB283">
        <v>0</v>
      </c>
      <c r="HC283">
        <f t="shared" si="301"/>
        <v>0</v>
      </c>
      <c r="HE283" t="s">
        <v>3</v>
      </c>
      <c r="HF283" t="s">
        <v>3</v>
      </c>
      <c r="HM283" t="s">
        <v>3</v>
      </c>
      <c r="HN283" t="s">
        <v>3</v>
      </c>
      <c r="HO283" t="s">
        <v>3</v>
      </c>
      <c r="HP283" t="s">
        <v>3</v>
      </c>
      <c r="HQ283" t="s">
        <v>3</v>
      </c>
      <c r="IK283">
        <v>0</v>
      </c>
    </row>
    <row r="284" spans="1:245" x14ac:dyDescent="0.2">
      <c r="A284">
        <v>17</v>
      </c>
      <c r="B284">
        <v>1</v>
      </c>
      <c r="C284">
        <f>ROW(SmtRes!A95)</f>
        <v>95</v>
      </c>
      <c r="D284">
        <f>ROW(EtalonRes!A95)</f>
        <v>95</v>
      </c>
      <c r="E284" t="s">
        <v>429</v>
      </c>
      <c r="F284" t="s">
        <v>430</v>
      </c>
      <c r="G284" t="s">
        <v>431</v>
      </c>
      <c r="H284" t="s">
        <v>423</v>
      </c>
      <c r="I284">
        <v>10</v>
      </c>
      <c r="J284">
        <v>0</v>
      </c>
      <c r="K284">
        <v>10</v>
      </c>
      <c r="O284">
        <f t="shared" si="262"/>
        <v>16336.17</v>
      </c>
      <c r="P284">
        <f t="shared" si="263"/>
        <v>0</v>
      </c>
      <c r="Q284">
        <f t="shared" si="264"/>
        <v>0</v>
      </c>
      <c r="R284">
        <f t="shared" si="265"/>
        <v>0</v>
      </c>
      <c r="S284">
        <f t="shared" si="266"/>
        <v>16336.17</v>
      </c>
      <c r="T284">
        <f t="shared" si="267"/>
        <v>0</v>
      </c>
      <c r="U284">
        <f t="shared" si="268"/>
        <v>36</v>
      </c>
      <c r="V284">
        <f t="shared" si="269"/>
        <v>0</v>
      </c>
      <c r="W284">
        <f t="shared" si="270"/>
        <v>0</v>
      </c>
      <c r="X284">
        <f t="shared" si="271"/>
        <v>11435.32</v>
      </c>
      <c r="Y284">
        <f t="shared" si="272"/>
        <v>6697.83</v>
      </c>
      <c r="AA284">
        <v>54436342</v>
      </c>
      <c r="AB284">
        <f t="shared" si="273"/>
        <v>56.98</v>
      </c>
      <c r="AC284">
        <f t="shared" si="274"/>
        <v>0</v>
      </c>
      <c r="AD284">
        <f t="shared" si="275"/>
        <v>0</v>
      </c>
      <c r="AE284">
        <f t="shared" si="276"/>
        <v>0</v>
      </c>
      <c r="AF284">
        <f t="shared" si="277"/>
        <v>56.98</v>
      </c>
      <c r="AG284">
        <f t="shared" si="278"/>
        <v>0</v>
      </c>
      <c r="AH284">
        <f t="shared" si="279"/>
        <v>3.6</v>
      </c>
      <c r="AI284">
        <f t="shared" si="280"/>
        <v>0</v>
      </c>
      <c r="AJ284">
        <f t="shared" si="281"/>
        <v>0</v>
      </c>
      <c r="AK284">
        <v>56.98</v>
      </c>
      <c r="AL284">
        <v>0</v>
      </c>
      <c r="AM284">
        <v>0</v>
      </c>
      <c r="AN284">
        <v>0</v>
      </c>
      <c r="AO284">
        <v>56.98</v>
      </c>
      <c r="AP284">
        <v>0</v>
      </c>
      <c r="AQ284">
        <v>3.6</v>
      </c>
      <c r="AR284">
        <v>0</v>
      </c>
      <c r="AS284">
        <v>0</v>
      </c>
      <c r="AT284">
        <v>70</v>
      </c>
      <c r="AU284">
        <v>41</v>
      </c>
      <c r="AV284">
        <v>1</v>
      </c>
      <c r="AW284">
        <v>1</v>
      </c>
      <c r="AZ284">
        <v>1</v>
      </c>
      <c r="BA284">
        <v>28.67</v>
      </c>
      <c r="BB284">
        <v>1</v>
      </c>
      <c r="BC284">
        <v>1</v>
      </c>
      <c r="BD284" t="s">
        <v>3</v>
      </c>
      <c r="BE284" t="s">
        <v>3</v>
      </c>
      <c r="BF284" t="s">
        <v>3</v>
      </c>
      <c r="BG284" t="s">
        <v>3</v>
      </c>
      <c r="BH284">
        <v>0</v>
      </c>
      <c r="BI284">
        <v>4</v>
      </c>
      <c r="BJ284" t="s">
        <v>432</v>
      </c>
      <c r="BM284">
        <v>381</v>
      </c>
      <c r="BN284">
        <v>0</v>
      </c>
      <c r="BO284" t="s">
        <v>3</v>
      </c>
      <c r="BP284">
        <v>0</v>
      </c>
      <c r="BQ284">
        <v>50</v>
      </c>
      <c r="BR284">
        <v>0</v>
      </c>
      <c r="BS284">
        <v>28.67</v>
      </c>
      <c r="BT284">
        <v>1</v>
      </c>
      <c r="BU284">
        <v>1</v>
      </c>
      <c r="BV284">
        <v>1</v>
      </c>
      <c r="BW284">
        <v>1</v>
      </c>
      <c r="BX284">
        <v>1</v>
      </c>
      <c r="BY284" t="s">
        <v>3</v>
      </c>
      <c r="BZ284">
        <v>70</v>
      </c>
      <c r="CA284">
        <v>41</v>
      </c>
      <c r="CB284" t="s">
        <v>3</v>
      </c>
      <c r="CE284">
        <v>30</v>
      </c>
      <c r="CF284">
        <v>0</v>
      </c>
      <c r="CG284">
        <v>0</v>
      </c>
      <c r="CM284">
        <v>0</v>
      </c>
      <c r="CN284" t="s">
        <v>3</v>
      </c>
      <c r="CO284">
        <v>0</v>
      </c>
      <c r="CP284">
        <f t="shared" si="282"/>
        <v>16336.17</v>
      </c>
      <c r="CQ284">
        <f t="shared" si="283"/>
        <v>0</v>
      </c>
      <c r="CR284">
        <f t="shared" si="284"/>
        <v>0</v>
      </c>
      <c r="CS284">
        <f t="shared" si="285"/>
        <v>0</v>
      </c>
      <c r="CT284">
        <f t="shared" si="286"/>
        <v>1633.62</v>
      </c>
      <c r="CU284">
        <f t="shared" si="287"/>
        <v>0</v>
      </c>
      <c r="CV284">
        <f t="shared" si="288"/>
        <v>3.6</v>
      </c>
      <c r="CW284">
        <f t="shared" si="289"/>
        <v>0</v>
      </c>
      <c r="CX284">
        <f t="shared" si="290"/>
        <v>0</v>
      </c>
      <c r="CY284">
        <f t="shared" si="291"/>
        <v>11435.319</v>
      </c>
      <c r="CZ284">
        <f t="shared" si="292"/>
        <v>6697.8296999999993</v>
      </c>
      <c r="DC284" t="s">
        <v>3</v>
      </c>
      <c r="DD284" t="s">
        <v>3</v>
      </c>
      <c r="DE284" t="s">
        <v>3</v>
      </c>
      <c r="DF284" t="s">
        <v>3</v>
      </c>
      <c r="DG284" t="s">
        <v>3</v>
      </c>
      <c r="DH284" t="s">
        <v>3</v>
      </c>
      <c r="DI284" t="s">
        <v>3</v>
      </c>
      <c r="DJ284" t="s">
        <v>3</v>
      </c>
      <c r="DK284" t="s">
        <v>3</v>
      </c>
      <c r="DL284" t="s">
        <v>3</v>
      </c>
      <c r="DM284" t="s">
        <v>3</v>
      </c>
      <c r="DN284">
        <v>75</v>
      </c>
      <c r="DO284">
        <v>70</v>
      </c>
      <c r="DP284">
        <v>1</v>
      </c>
      <c r="DQ284">
        <v>1</v>
      </c>
      <c r="DU284">
        <v>1013</v>
      </c>
      <c r="DV284" t="s">
        <v>423</v>
      </c>
      <c r="DW284" t="s">
        <v>423</v>
      </c>
      <c r="DX284">
        <v>1</v>
      </c>
      <c r="DZ284" t="s">
        <v>3</v>
      </c>
      <c r="EA284" t="s">
        <v>3</v>
      </c>
      <c r="EB284" t="s">
        <v>3</v>
      </c>
      <c r="EC284" t="s">
        <v>3</v>
      </c>
      <c r="EE284">
        <v>54008125</v>
      </c>
      <c r="EF284">
        <v>50</v>
      </c>
      <c r="EG284" t="s">
        <v>343</v>
      </c>
      <c r="EH284">
        <v>0</v>
      </c>
      <c r="EI284" t="s">
        <v>3</v>
      </c>
      <c r="EJ284">
        <v>4</v>
      </c>
      <c r="EK284">
        <v>381</v>
      </c>
      <c r="EL284" t="s">
        <v>349</v>
      </c>
      <c r="EM284" t="s">
        <v>350</v>
      </c>
      <c r="EO284" t="s">
        <v>3</v>
      </c>
      <c r="EQ284">
        <v>0</v>
      </c>
      <c r="ER284">
        <v>56.98</v>
      </c>
      <c r="ES284">
        <v>0</v>
      </c>
      <c r="ET284">
        <v>0</v>
      </c>
      <c r="EU284">
        <v>0</v>
      </c>
      <c r="EV284">
        <v>56.98</v>
      </c>
      <c r="EW284">
        <v>3.6</v>
      </c>
      <c r="EX284">
        <v>0</v>
      </c>
      <c r="EY284">
        <v>0</v>
      </c>
      <c r="FQ284">
        <v>0</v>
      </c>
      <c r="FR284">
        <f t="shared" si="293"/>
        <v>0</v>
      </c>
      <c r="FS284">
        <v>0</v>
      </c>
      <c r="FX284">
        <v>75</v>
      </c>
      <c r="FY284">
        <v>70</v>
      </c>
      <c r="GA284" t="s">
        <v>3</v>
      </c>
      <c r="GD284">
        <v>0</v>
      </c>
      <c r="GF284">
        <v>-1451824893</v>
      </c>
      <c r="GG284">
        <v>2</v>
      </c>
      <c r="GH284">
        <v>1</v>
      </c>
      <c r="GI284">
        <v>2</v>
      </c>
      <c r="GJ284">
        <v>0</v>
      </c>
      <c r="GK284">
        <f>ROUND(R284*(R12)/100,2)</f>
        <v>0</v>
      </c>
      <c r="GL284">
        <f t="shared" si="294"/>
        <v>0</v>
      </c>
      <c r="GM284">
        <f t="shared" si="295"/>
        <v>34469.32</v>
      </c>
      <c r="GN284">
        <f t="shared" si="296"/>
        <v>0</v>
      </c>
      <c r="GO284">
        <f t="shared" si="297"/>
        <v>0</v>
      </c>
      <c r="GP284">
        <f t="shared" si="298"/>
        <v>34469.32</v>
      </c>
      <c r="GR284">
        <v>0</v>
      </c>
      <c r="GS284">
        <v>0</v>
      </c>
      <c r="GT284">
        <v>0</v>
      </c>
      <c r="GU284" t="s">
        <v>3</v>
      </c>
      <c r="GV284">
        <f t="shared" si="299"/>
        <v>0</v>
      </c>
      <c r="GW284">
        <v>1</v>
      </c>
      <c r="GX284">
        <f t="shared" si="300"/>
        <v>0</v>
      </c>
      <c r="HA284">
        <v>0</v>
      </c>
      <c r="HB284">
        <v>0</v>
      </c>
      <c r="HC284">
        <f t="shared" si="301"/>
        <v>0</v>
      </c>
      <c r="HE284" t="s">
        <v>3</v>
      </c>
      <c r="HF284" t="s">
        <v>3</v>
      </c>
      <c r="HM284" t="s">
        <v>3</v>
      </c>
      <c r="HN284" t="s">
        <v>3</v>
      </c>
      <c r="HO284" t="s">
        <v>3</v>
      </c>
      <c r="HP284" t="s">
        <v>3</v>
      </c>
      <c r="HQ284" t="s">
        <v>3</v>
      </c>
      <c r="IK284">
        <v>0</v>
      </c>
    </row>
    <row r="285" spans="1:245" x14ac:dyDescent="0.2">
      <c r="A285">
        <v>17</v>
      </c>
      <c r="B285">
        <v>1</v>
      </c>
      <c r="C285">
        <f>ROW(SmtRes!A96)</f>
        <v>96</v>
      </c>
      <c r="D285">
        <f>ROW(EtalonRes!A96)</f>
        <v>96</v>
      </c>
      <c r="E285" t="s">
        <v>433</v>
      </c>
      <c r="F285" t="s">
        <v>434</v>
      </c>
      <c r="G285" t="s">
        <v>435</v>
      </c>
      <c r="H285" t="s">
        <v>436</v>
      </c>
      <c r="I285">
        <v>10</v>
      </c>
      <c r="J285">
        <v>0</v>
      </c>
      <c r="K285">
        <v>10</v>
      </c>
      <c r="O285">
        <f t="shared" si="262"/>
        <v>679.48</v>
      </c>
      <c r="P285">
        <f t="shared" si="263"/>
        <v>0</v>
      </c>
      <c r="Q285">
        <f t="shared" si="264"/>
        <v>0</v>
      </c>
      <c r="R285">
        <f t="shared" si="265"/>
        <v>0</v>
      </c>
      <c r="S285">
        <f t="shared" si="266"/>
        <v>679.48</v>
      </c>
      <c r="T285">
        <f t="shared" si="267"/>
        <v>0</v>
      </c>
      <c r="U285">
        <f t="shared" si="268"/>
        <v>1.5</v>
      </c>
      <c r="V285">
        <f t="shared" si="269"/>
        <v>0</v>
      </c>
      <c r="W285">
        <f t="shared" si="270"/>
        <v>0</v>
      </c>
      <c r="X285">
        <f t="shared" si="271"/>
        <v>475.64</v>
      </c>
      <c r="Y285">
        <f t="shared" si="272"/>
        <v>278.58999999999997</v>
      </c>
      <c r="AA285">
        <v>54436342</v>
      </c>
      <c r="AB285">
        <f t="shared" si="273"/>
        <v>2.37</v>
      </c>
      <c r="AC285">
        <f t="shared" si="274"/>
        <v>0</v>
      </c>
      <c r="AD285">
        <f t="shared" si="275"/>
        <v>0</v>
      </c>
      <c r="AE285">
        <f t="shared" si="276"/>
        <v>0</v>
      </c>
      <c r="AF285">
        <f t="shared" si="277"/>
        <v>2.37</v>
      </c>
      <c r="AG285">
        <f t="shared" si="278"/>
        <v>0</v>
      </c>
      <c r="AH285">
        <f t="shared" si="279"/>
        <v>0.15</v>
      </c>
      <c r="AI285">
        <f t="shared" si="280"/>
        <v>0</v>
      </c>
      <c r="AJ285">
        <f t="shared" si="281"/>
        <v>0</v>
      </c>
      <c r="AK285">
        <v>2.37</v>
      </c>
      <c r="AL285">
        <v>0</v>
      </c>
      <c r="AM285">
        <v>0</v>
      </c>
      <c r="AN285">
        <v>0</v>
      </c>
      <c r="AO285">
        <v>2.37</v>
      </c>
      <c r="AP285">
        <v>0</v>
      </c>
      <c r="AQ285">
        <v>0.15</v>
      </c>
      <c r="AR285">
        <v>0</v>
      </c>
      <c r="AS285">
        <v>0</v>
      </c>
      <c r="AT285">
        <v>70</v>
      </c>
      <c r="AU285">
        <v>41</v>
      </c>
      <c r="AV285">
        <v>1</v>
      </c>
      <c r="AW285">
        <v>1</v>
      </c>
      <c r="AZ285">
        <v>1</v>
      </c>
      <c r="BA285">
        <v>28.67</v>
      </c>
      <c r="BB285">
        <v>1</v>
      </c>
      <c r="BC285">
        <v>1</v>
      </c>
      <c r="BD285" t="s">
        <v>3</v>
      </c>
      <c r="BE285" t="s">
        <v>3</v>
      </c>
      <c r="BF285" t="s">
        <v>3</v>
      </c>
      <c r="BG285" t="s">
        <v>3</v>
      </c>
      <c r="BH285">
        <v>0</v>
      </c>
      <c r="BI285">
        <v>4</v>
      </c>
      <c r="BJ285" t="s">
        <v>437</v>
      </c>
      <c r="BM285">
        <v>381</v>
      </c>
      <c r="BN285">
        <v>0</v>
      </c>
      <c r="BO285" t="s">
        <v>3</v>
      </c>
      <c r="BP285">
        <v>0</v>
      </c>
      <c r="BQ285">
        <v>50</v>
      </c>
      <c r="BR285">
        <v>0</v>
      </c>
      <c r="BS285">
        <v>28.67</v>
      </c>
      <c r="BT285">
        <v>1</v>
      </c>
      <c r="BU285">
        <v>1</v>
      </c>
      <c r="BV285">
        <v>1</v>
      </c>
      <c r="BW285">
        <v>1</v>
      </c>
      <c r="BX285">
        <v>1</v>
      </c>
      <c r="BY285" t="s">
        <v>3</v>
      </c>
      <c r="BZ285">
        <v>70</v>
      </c>
      <c r="CA285">
        <v>41</v>
      </c>
      <c r="CB285" t="s">
        <v>3</v>
      </c>
      <c r="CE285">
        <v>30</v>
      </c>
      <c r="CF285">
        <v>0</v>
      </c>
      <c r="CG285">
        <v>0</v>
      </c>
      <c r="CM285">
        <v>0</v>
      </c>
      <c r="CN285" t="s">
        <v>3</v>
      </c>
      <c r="CO285">
        <v>0</v>
      </c>
      <c r="CP285">
        <f t="shared" si="282"/>
        <v>679.48</v>
      </c>
      <c r="CQ285">
        <f t="shared" si="283"/>
        <v>0</v>
      </c>
      <c r="CR285">
        <f t="shared" si="284"/>
        <v>0</v>
      </c>
      <c r="CS285">
        <f t="shared" si="285"/>
        <v>0</v>
      </c>
      <c r="CT285">
        <f t="shared" si="286"/>
        <v>67.95</v>
      </c>
      <c r="CU285">
        <f t="shared" si="287"/>
        <v>0</v>
      </c>
      <c r="CV285">
        <f t="shared" si="288"/>
        <v>0.15</v>
      </c>
      <c r="CW285">
        <f t="shared" si="289"/>
        <v>0</v>
      </c>
      <c r="CX285">
        <f t="shared" si="290"/>
        <v>0</v>
      </c>
      <c r="CY285">
        <f t="shared" si="291"/>
        <v>475.63599999999997</v>
      </c>
      <c r="CZ285">
        <f t="shared" si="292"/>
        <v>278.58679999999998</v>
      </c>
      <c r="DC285" t="s">
        <v>3</v>
      </c>
      <c r="DD285" t="s">
        <v>3</v>
      </c>
      <c r="DE285" t="s">
        <v>3</v>
      </c>
      <c r="DF285" t="s">
        <v>3</v>
      </c>
      <c r="DG285" t="s">
        <v>3</v>
      </c>
      <c r="DH285" t="s">
        <v>3</v>
      </c>
      <c r="DI285" t="s">
        <v>3</v>
      </c>
      <c r="DJ285" t="s">
        <v>3</v>
      </c>
      <c r="DK285" t="s">
        <v>3</v>
      </c>
      <c r="DL285" t="s">
        <v>3</v>
      </c>
      <c r="DM285" t="s">
        <v>3</v>
      </c>
      <c r="DN285">
        <v>75</v>
      </c>
      <c r="DO285">
        <v>70</v>
      </c>
      <c r="DP285">
        <v>1</v>
      </c>
      <c r="DQ285">
        <v>1</v>
      </c>
      <c r="DU285">
        <v>1013</v>
      </c>
      <c r="DV285" t="s">
        <v>436</v>
      </c>
      <c r="DW285" t="s">
        <v>436</v>
      </c>
      <c r="DX285">
        <v>1</v>
      </c>
      <c r="DZ285" t="s">
        <v>3</v>
      </c>
      <c r="EA285" t="s">
        <v>3</v>
      </c>
      <c r="EB285" t="s">
        <v>3</v>
      </c>
      <c r="EC285" t="s">
        <v>3</v>
      </c>
      <c r="EE285">
        <v>54008125</v>
      </c>
      <c r="EF285">
        <v>50</v>
      </c>
      <c r="EG285" t="s">
        <v>343</v>
      </c>
      <c r="EH285">
        <v>0</v>
      </c>
      <c r="EI285" t="s">
        <v>3</v>
      </c>
      <c r="EJ285">
        <v>4</v>
      </c>
      <c r="EK285">
        <v>381</v>
      </c>
      <c r="EL285" t="s">
        <v>349</v>
      </c>
      <c r="EM285" t="s">
        <v>350</v>
      </c>
      <c r="EO285" t="s">
        <v>3</v>
      </c>
      <c r="EQ285">
        <v>0</v>
      </c>
      <c r="ER285">
        <v>2.37</v>
      </c>
      <c r="ES285">
        <v>0</v>
      </c>
      <c r="ET285">
        <v>0</v>
      </c>
      <c r="EU285">
        <v>0</v>
      </c>
      <c r="EV285">
        <v>2.37</v>
      </c>
      <c r="EW285">
        <v>0.15</v>
      </c>
      <c r="EX285">
        <v>0</v>
      </c>
      <c r="EY285">
        <v>0</v>
      </c>
      <c r="FQ285">
        <v>0</v>
      </c>
      <c r="FR285">
        <f t="shared" si="293"/>
        <v>0</v>
      </c>
      <c r="FS285">
        <v>0</v>
      </c>
      <c r="FX285">
        <v>75</v>
      </c>
      <c r="FY285">
        <v>70</v>
      </c>
      <c r="GA285" t="s">
        <v>3</v>
      </c>
      <c r="GD285">
        <v>0</v>
      </c>
      <c r="GF285">
        <v>1779724524</v>
      </c>
      <c r="GG285">
        <v>2</v>
      </c>
      <c r="GH285">
        <v>1</v>
      </c>
      <c r="GI285">
        <v>2</v>
      </c>
      <c r="GJ285">
        <v>0</v>
      </c>
      <c r="GK285">
        <f>ROUND(R285*(R12)/100,2)</f>
        <v>0</v>
      </c>
      <c r="GL285">
        <f t="shared" si="294"/>
        <v>0</v>
      </c>
      <c r="GM285">
        <f t="shared" si="295"/>
        <v>1433.71</v>
      </c>
      <c r="GN285">
        <f t="shared" si="296"/>
        <v>0</v>
      </c>
      <c r="GO285">
        <f t="shared" si="297"/>
        <v>0</v>
      </c>
      <c r="GP285">
        <f t="shared" si="298"/>
        <v>1433.71</v>
      </c>
      <c r="GR285">
        <v>0</v>
      </c>
      <c r="GS285">
        <v>0</v>
      </c>
      <c r="GT285">
        <v>0</v>
      </c>
      <c r="GU285" t="s">
        <v>3</v>
      </c>
      <c r="GV285">
        <f t="shared" si="299"/>
        <v>0</v>
      </c>
      <c r="GW285">
        <v>1</v>
      </c>
      <c r="GX285">
        <f t="shared" si="300"/>
        <v>0</v>
      </c>
      <c r="HA285">
        <v>0</v>
      </c>
      <c r="HB285">
        <v>0</v>
      </c>
      <c r="HC285">
        <f t="shared" si="301"/>
        <v>0</v>
      </c>
      <c r="HE285" t="s">
        <v>3</v>
      </c>
      <c r="HF285" t="s">
        <v>3</v>
      </c>
      <c r="HM285" t="s">
        <v>3</v>
      </c>
      <c r="HN285" t="s">
        <v>3</v>
      </c>
      <c r="HO285" t="s">
        <v>3</v>
      </c>
      <c r="HP285" t="s">
        <v>3</v>
      </c>
      <c r="HQ285" t="s">
        <v>3</v>
      </c>
      <c r="IK285">
        <v>0</v>
      </c>
    </row>
    <row r="287" spans="1:245" x14ac:dyDescent="0.2">
      <c r="A287" s="2">
        <v>51</v>
      </c>
      <c r="B287" s="2">
        <f>B261</f>
        <v>1</v>
      </c>
      <c r="C287" s="2">
        <f>A261</f>
        <v>4</v>
      </c>
      <c r="D287" s="2">
        <f>ROW(A261)</f>
        <v>261</v>
      </c>
      <c r="E287" s="2"/>
      <c r="F287" s="2" t="str">
        <f>IF(F261&lt;&gt;"",F261,"")</f>
        <v>Новый раздел</v>
      </c>
      <c r="G287" s="2" t="str">
        <f>IF(G261&lt;&gt;"",G261,"")</f>
        <v>Пусконаладочные работы</v>
      </c>
      <c r="H287" s="2">
        <v>0</v>
      </c>
      <c r="I287" s="2"/>
      <c r="J287" s="2"/>
      <c r="K287" s="2"/>
      <c r="L287" s="2"/>
      <c r="M287" s="2"/>
      <c r="N287" s="2"/>
      <c r="O287" s="2">
        <f t="shared" ref="O287:T287" si="302">ROUND(AB287,2)</f>
        <v>453568</v>
      </c>
      <c r="P287" s="2">
        <f t="shared" si="302"/>
        <v>0</v>
      </c>
      <c r="Q287" s="2">
        <f t="shared" si="302"/>
        <v>0</v>
      </c>
      <c r="R287" s="2">
        <f t="shared" si="302"/>
        <v>0</v>
      </c>
      <c r="S287" s="2">
        <f t="shared" si="302"/>
        <v>453568</v>
      </c>
      <c r="T287" s="2">
        <f t="shared" si="302"/>
        <v>0</v>
      </c>
      <c r="U287" s="2">
        <f>AH287</f>
        <v>991.14</v>
      </c>
      <c r="V287" s="2">
        <f>AI287</f>
        <v>0</v>
      </c>
      <c r="W287" s="2">
        <f>ROUND(AJ287,2)</f>
        <v>0</v>
      </c>
      <c r="X287" s="2">
        <f>ROUND(AK287,2)</f>
        <v>317497.62</v>
      </c>
      <c r="Y287" s="2">
        <f>ROUND(AL287,2)</f>
        <v>185962.87</v>
      </c>
      <c r="Z287" s="2"/>
      <c r="AA287" s="2"/>
      <c r="AB287" s="2">
        <f>ROUND(SUMIF(AA265:AA285,"=54436342",O265:O285),2)</f>
        <v>453568</v>
      </c>
      <c r="AC287" s="2">
        <f>ROUND(SUMIF(AA265:AA285,"=54436342",P265:P285),2)</f>
        <v>0</v>
      </c>
      <c r="AD287" s="2">
        <f>ROUND(SUMIF(AA265:AA285,"=54436342",Q265:Q285),2)</f>
        <v>0</v>
      </c>
      <c r="AE287" s="2">
        <f>ROUND(SUMIF(AA265:AA285,"=54436342",R265:R285),2)</f>
        <v>0</v>
      </c>
      <c r="AF287" s="2">
        <f>ROUND(SUMIF(AA265:AA285,"=54436342",S265:S285),2)</f>
        <v>453568</v>
      </c>
      <c r="AG287" s="2">
        <f>ROUND(SUMIF(AA265:AA285,"=54436342",T265:T285),2)</f>
        <v>0</v>
      </c>
      <c r="AH287" s="2">
        <f>SUMIF(AA265:AA285,"=54436342",U265:U285)</f>
        <v>991.14</v>
      </c>
      <c r="AI287" s="2">
        <f>SUMIF(AA265:AA285,"=54436342",V265:V285)</f>
        <v>0</v>
      </c>
      <c r="AJ287" s="2">
        <f>ROUND(SUMIF(AA265:AA285,"=54436342",W265:W285),2)</f>
        <v>0</v>
      </c>
      <c r="AK287" s="2">
        <f>ROUND(SUMIF(AA265:AA285,"=54436342",X265:X285),2)</f>
        <v>317497.62</v>
      </c>
      <c r="AL287" s="2">
        <f>ROUND(SUMIF(AA265:AA285,"=54436342",Y265:Y285),2)</f>
        <v>185962.87</v>
      </c>
      <c r="AM287" s="2"/>
      <c r="AN287" s="2"/>
      <c r="AO287" s="2">
        <f t="shared" ref="AO287:BD287" si="303">ROUND(BX287,2)</f>
        <v>0</v>
      </c>
      <c r="AP287" s="2">
        <f t="shared" si="303"/>
        <v>0</v>
      </c>
      <c r="AQ287" s="2">
        <f t="shared" si="303"/>
        <v>0</v>
      </c>
      <c r="AR287" s="2">
        <f t="shared" si="303"/>
        <v>957028.49</v>
      </c>
      <c r="AS287" s="2">
        <f t="shared" si="303"/>
        <v>0</v>
      </c>
      <c r="AT287" s="2">
        <f t="shared" si="303"/>
        <v>0</v>
      </c>
      <c r="AU287" s="2">
        <f t="shared" si="303"/>
        <v>957028.49</v>
      </c>
      <c r="AV287" s="2">
        <f t="shared" si="303"/>
        <v>0</v>
      </c>
      <c r="AW287" s="2">
        <f t="shared" si="303"/>
        <v>0</v>
      </c>
      <c r="AX287" s="2">
        <f t="shared" si="303"/>
        <v>0</v>
      </c>
      <c r="AY287" s="2">
        <f t="shared" si="303"/>
        <v>0</v>
      </c>
      <c r="AZ287" s="2">
        <f t="shared" si="303"/>
        <v>0</v>
      </c>
      <c r="BA287" s="2">
        <f t="shared" si="303"/>
        <v>0</v>
      </c>
      <c r="BB287" s="2">
        <f t="shared" si="303"/>
        <v>0</v>
      </c>
      <c r="BC287" s="2">
        <f t="shared" si="303"/>
        <v>0</v>
      </c>
      <c r="BD287" s="2">
        <f t="shared" si="303"/>
        <v>0</v>
      </c>
      <c r="BE287" s="2"/>
      <c r="BF287" s="2"/>
      <c r="BG287" s="2"/>
      <c r="BH287" s="2"/>
      <c r="BI287" s="2"/>
      <c r="BJ287" s="2"/>
      <c r="BK287" s="2"/>
      <c r="BL287" s="2"/>
      <c r="BM287" s="2"/>
      <c r="BN287" s="2"/>
      <c r="BO287" s="2"/>
      <c r="BP287" s="2"/>
      <c r="BQ287" s="2"/>
      <c r="BR287" s="2"/>
      <c r="BS287" s="2"/>
      <c r="BT287" s="2"/>
      <c r="BU287" s="2"/>
      <c r="BV287" s="2"/>
      <c r="BW287" s="2"/>
      <c r="BX287" s="2">
        <f>ROUND(SUMIF(AA265:AA285,"=54436342",FQ265:FQ285),2)</f>
        <v>0</v>
      </c>
      <c r="BY287" s="2">
        <f>ROUND(SUMIF(AA265:AA285,"=54436342",FR265:FR285),2)</f>
        <v>0</v>
      </c>
      <c r="BZ287" s="2">
        <f>ROUND(SUMIF(AA265:AA285,"=54436342",GL265:GL285),2)</f>
        <v>0</v>
      </c>
      <c r="CA287" s="2">
        <f>ROUND(SUMIF(AA265:AA285,"=54436342",GM265:GM285),2)</f>
        <v>957028.49</v>
      </c>
      <c r="CB287" s="2">
        <f>ROUND(SUMIF(AA265:AA285,"=54436342",GN265:GN285),2)</f>
        <v>0</v>
      </c>
      <c r="CC287" s="2">
        <f>ROUND(SUMIF(AA265:AA285,"=54436342",GO265:GO285),2)</f>
        <v>0</v>
      </c>
      <c r="CD287" s="2">
        <f>ROUND(SUMIF(AA265:AA285,"=54436342",GP265:GP285),2)</f>
        <v>957028.49</v>
      </c>
      <c r="CE287" s="2">
        <f>AC287-BX287</f>
        <v>0</v>
      </c>
      <c r="CF287" s="2">
        <f>AC287-BY287</f>
        <v>0</v>
      </c>
      <c r="CG287" s="2">
        <f>BX287-BZ287</f>
        <v>0</v>
      </c>
      <c r="CH287" s="2">
        <f>AC287-BX287-BY287+BZ287</f>
        <v>0</v>
      </c>
      <c r="CI287" s="2">
        <f>BY287-BZ287</f>
        <v>0</v>
      </c>
      <c r="CJ287" s="2">
        <f>ROUND(SUMIF(AA265:AA285,"=54436342",GX265:GX285),2)</f>
        <v>0</v>
      </c>
      <c r="CK287" s="2">
        <f>ROUND(SUMIF(AA265:AA285,"=54436342",GY265:GY285),2)</f>
        <v>0</v>
      </c>
      <c r="CL287" s="2">
        <f>ROUND(SUMIF(AA265:AA285,"=54436342",GZ265:GZ285),2)</f>
        <v>0</v>
      </c>
      <c r="CM287" s="2">
        <f>ROUND(SUMIF(AA265:AA285,"=54436342",HD265:HD285),2)</f>
        <v>0</v>
      </c>
      <c r="CN287" s="2"/>
      <c r="CO287" s="2"/>
      <c r="CP287" s="2"/>
      <c r="CQ287" s="2"/>
      <c r="CR287" s="2"/>
      <c r="CS287" s="2"/>
      <c r="CT287" s="2"/>
      <c r="CU287" s="2"/>
      <c r="CV287" s="2"/>
      <c r="CW287" s="2"/>
      <c r="CX287" s="2"/>
      <c r="CY287" s="2"/>
      <c r="CZ287" s="2"/>
      <c r="DA287" s="2"/>
      <c r="DB287" s="2"/>
      <c r="DC287" s="2"/>
      <c r="DD287" s="2"/>
      <c r="DE287" s="2"/>
      <c r="DF287" s="2"/>
      <c r="DG287" s="3"/>
      <c r="DH287" s="3"/>
      <c r="DI287" s="3"/>
      <c r="DJ287" s="3"/>
      <c r="DK287" s="3"/>
      <c r="DL287" s="3"/>
      <c r="DM287" s="3"/>
      <c r="DN287" s="3"/>
      <c r="DO287" s="3"/>
      <c r="DP287" s="3"/>
      <c r="DQ287" s="3"/>
      <c r="DR287" s="3"/>
      <c r="DS287" s="3"/>
      <c r="DT287" s="3"/>
      <c r="DU287" s="3"/>
      <c r="DV287" s="3"/>
      <c r="DW287" s="3"/>
      <c r="DX287" s="3"/>
      <c r="DY287" s="3"/>
      <c r="DZ287" s="3"/>
      <c r="EA287" s="3"/>
      <c r="EB287" s="3"/>
      <c r="EC287" s="3"/>
      <c r="ED287" s="3"/>
      <c r="EE287" s="3"/>
      <c r="EF287" s="3"/>
      <c r="EG287" s="3"/>
      <c r="EH287" s="3"/>
      <c r="EI287" s="3"/>
      <c r="EJ287" s="3"/>
      <c r="EK287" s="3"/>
      <c r="EL287" s="3"/>
      <c r="EM287" s="3"/>
      <c r="EN287" s="3"/>
      <c r="EO287" s="3"/>
      <c r="EP287" s="3"/>
      <c r="EQ287" s="3"/>
      <c r="ER287" s="3"/>
      <c r="ES287" s="3"/>
      <c r="ET287" s="3"/>
      <c r="EU287" s="3"/>
      <c r="EV287" s="3"/>
      <c r="EW287" s="3"/>
      <c r="EX287" s="3"/>
      <c r="EY287" s="3"/>
      <c r="EZ287" s="3"/>
      <c r="FA287" s="3"/>
      <c r="FB287" s="3"/>
      <c r="FC287" s="3"/>
      <c r="FD287" s="3"/>
      <c r="FE287" s="3"/>
      <c r="FF287" s="3"/>
      <c r="FG287" s="3"/>
      <c r="FH287" s="3"/>
      <c r="FI287" s="3"/>
      <c r="FJ287" s="3"/>
      <c r="FK287" s="3"/>
      <c r="FL287" s="3"/>
      <c r="FM287" s="3"/>
      <c r="FN287" s="3"/>
      <c r="FO287" s="3"/>
      <c r="FP287" s="3"/>
      <c r="FQ287" s="3"/>
      <c r="FR287" s="3"/>
      <c r="FS287" s="3"/>
      <c r="FT287" s="3"/>
      <c r="FU287" s="3"/>
      <c r="FV287" s="3"/>
      <c r="FW287" s="3"/>
      <c r="FX287" s="3"/>
      <c r="FY287" s="3"/>
      <c r="FZ287" s="3"/>
      <c r="GA287" s="3"/>
      <c r="GB287" s="3"/>
      <c r="GC287" s="3"/>
      <c r="GD287" s="3"/>
      <c r="GE287" s="3"/>
      <c r="GF287" s="3"/>
      <c r="GG287" s="3"/>
      <c r="GH287" s="3"/>
      <c r="GI287" s="3"/>
      <c r="GJ287" s="3"/>
      <c r="GK287" s="3"/>
      <c r="GL287" s="3"/>
      <c r="GM287" s="3"/>
      <c r="GN287" s="3"/>
      <c r="GO287" s="3"/>
      <c r="GP287" s="3"/>
      <c r="GQ287" s="3"/>
      <c r="GR287" s="3"/>
      <c r="GS287" s="3"/>
      <c r="GT287" s="3"/>
      <c r="GU287" s="3"/>
      <c r="GV287" s="3"/>
      <c r="GW287" s="3"/>
      <c r="GX287" s="3">
        <v>0</v>
      </c>
    </row>
    <row r="289" spans="1:28" x14ac:dyDescent="0.2">
      <c r="A289" s="4">
        <v>50</v>
      </c>
      <c r="B289" s="4">
        <v>0</v>
      </c>
      <c r="C289" s="4">
        <v>0</v>
      </c>
      <c r="D289" s="4">
        <v>1</v>
      </c>
      <c r="E289" s="4">
        <v>201</v>
      </c>
      <c r="F289" s="4">
        <f>ROUND(Source!O287,O289)</f>
        <v>453568</v>
      </c>
      <c r="G289" s="4" t="s">
        <v>89</v>
      </c>
      <c r="H289" s="4" t="s">
        <v>90</v>
      </c>
      <c r="I289" s="4"/>
      <c r="J289" s="4"/>
      <c r="K289" s="4">
        <v>-201</v>
      </c>
      <c r="L289" s="4">
        <v>1</v>
      </c>
      <c r="M289" s="4">
        <v>3</v>
      </c>
      <c r="N289" s="4" t="s">
        <v>3</v>
      </c>
      <c r="O289" s="4">
        <v>2</v>
      </c>
      <c r="P289" s="4"/>
      <c r="Q289" s="4"/>
      <c r="R289" s="4"/>
      <c r="S289" s="4"/>
      <c r="T289" s="4"/>
      <c r="U289" s="4"/>
      <c r="V289" s="4"/>
      <c r="W289" s="4">
        <v>453568</v>
      </c>
      <c r="X289" s="4">
        <v>1</v>
      </c>
      <c r="Y289" s="4">
        <v>453568</v>
      </c>
      <c r="Z289" s="4"/>
      <c r="AA289" s="4"/>
      <c r="AB289" s="4"/>
    </row>
    <row r="290" spans="1:28" x14ac:dyDescent="0.2">
      <c r="A290" s="4">
        <v>50</v>
      </c>
      <c r="B290" s="4">
        <v>0</v>
      </c>
      <c r="C290" s="4">
        <v>0</v>
      </c>
      <c r="D290" s="4">
        <v>1</v>
      </c>
      <c r="E290" s="4">
        <v>202</v>
      </c>
      <c r="F290" s="4">
        <f>ROUND(Source!P287,O290)</f>
        <v>0</v>
      </c>
      <c r="G290" s="4" t="s">
        <v>91</v>
      </c>
      <c r="H290" s="4" t="s">
        <v>92</v>
      </c>
      <c r="I290" s="4"/>
      <c r="J290" s="4"/>
      <c r="K290" s="4">
        <v>-202</v>
      </c>
      <c r="L290" s="4">
        <v>2</v>
      </c>
      <c r="M290" s="4">
        <v>3</v>
      </c>
      <c r="N290" s="4" t="s">
        <v>3</v>
      </c>
      <c r="O290" s="4">
        <v>2</v>
      </c>
      <c r="P290" s="4"/>
      <c r="Q290" s="4"/>
      <c r="R290" s="4"/>
      <c r="S290" s="4"/>
      <c r="T290" s="4"/>
      <c r="U290" s="4"/>
      <c r="V290" s="4"/>
      <c r="W290" s="4">
        <v>0</v>
      </c>
      <c r="X290" s="4">
        <v>1</v>
      </c>
      <c r="Y290" s="4">
        <v>0</v>
      </c>
      <c r="Z290" s="4"/>
      <c r="AA290" s="4"/>
      <c r="AB290" s="4"/>
    </row>
    <row r="291" spans="1:28" x14ac:dyDescent="0.2">
      <c r="A291" s="4">
        <v>50</v>
      </c>
      <c r="B291" s="4">
        <v>0</v>
      </c>
      <c r="C291" s="4">
        <v>0</v>
      </c>
      <c r="D291" s="4">
        <v>1</v>
      </c>
      <c r="E291" s="4">
        <v>222</v>
      </c>
      <c r="F291" s="4">
        <f>ROUND(Source!AO287,O291)</f>
        <v>0</v>
      </c>
      <c r="G291" s="4" t="s">
        <v>93</v>
      </c>
      <c r="H291" s="4" t="s">
        <v>94</v>
      </c>
      <c r="I291" s="4"/>
      <c r="J291" s="4"/>
      <c r="K291" s="4">
        <v>-222</v>
      </c>
      <c r="L291" s="4">
        <v>3</v>
      </c>
      <c r="M291" s="4">
        <v>3</v>
      </c>
      <c r="N291" s="4" t="s">
        <v>3</v>
      </c>
      <c r="O291" s="4">
        <v>2</v>
      </c>
      <c r="P291" s="4"/>
      <c r="Q291" s="4"/>
      <c r="R291" s="4"/>
      <c r="S291" s="4"/>
      <c r="T291" s="4"/>
      <c r="U291" s="4"/>
      <c r="V291" s="4"/>
      <c r="W291" s="4">
        <v>0</v>
      </c>
      <c r="X291" s="4">
        <v>1</v>
      </c>
      <c r="Y291" s="4">
        <v>0</v>
      </c>
      <c r="Z291" s="4"/>
      <c r="AA291" s="4"/>
      <c r="AB291" s="4"/>
    </row>
    <row r="292" spans="1:28" x14ac:dyDescent="0.2">
      <c r="A292" s="4">
        <v>50</v>
      </c>
      <c r="B292" s="4">
        <v>0</v>
      </c>
      <c r="C292" s="4">
        <v>0</v>
      </c>
      <c r="D292" s="4">
        <v>1</v>
      </c>
      <c r="E292" s="4">
        <v>225</v>
      </c>
      <c r="F292" s="4">
        <f>ROUND(Source!AV287,O292)</f>
        <v>0</v>
      </c>
      <c r="G292" s="4" t="s">
        <v>95</v>
      </c>
      <c r="H292" s="4" t="s">
        <v>96</v>
      </c>
      <c r="I292" s="4"/>
      <c r="J292" s="4"/>
      <c r="K292" s="4">
        <v>-225</v>
      </c>
      <c r="L292" s="4">
        <v>4</v>
      </c>
      <c r="M292" s="4">
        <v>3</v>
      </c>
      <c r="N292" s="4" t="s">
        <v>3</v>
      </c>
      <c r="O292" s="4">
        <v>2</v>
      </c>
      <c r="P292" s="4"/>
      <c r="Q292" s="4"/>
      <c r="R292" s="4"/>
      <c r="S292" s="4"/>
      <c r="T292" s="4"/>
      <c r="U292" s="4"/>
      <c r="V292" s="4"/>
      <c r="W292" s="4">
        <v>0</v>
      </c>
      <c r="X292" s="4">
        <v>1</v>
      </c>
      <c r="Y292" s="4">
        <v>0</v>
      </c>
      <c r="Z292" s="4"/>
      <c r="AA292" s="4"/>
      <c r="AB292" s="4"/>
    </row>
    <row r="293" spans="1:28" x14ac:dyDescent="0.2">
      <c r="A293" s="4">
        <v>50</v>
      </c>
      <c r="B293" s="4">
        <v>0</v>
      </c>
      <c r="C293" s="4">
        <v>0</v>
      </c>
      <c r="D293" s="4">
        <v>1</v>
      </c>
      <c r="E293" s="4">
        <v>226</v>
      </c>
      <c r="F293" s="4">
        <f>ROUND(Source!AW287,O293)</f>
        <v>0</v>
      </c>
      <c r="G293" s="4" t="s">
        <v>97</v>
      </c>
      <c r="H293" s="4" t="s">
        <v>98</v>
      </c>
      <c r="I293" s="4"/>
      <c r="J293" s="4"/>
      <c r="K293" s="4">
        <v>-226</v>
      </c>
      <c r="L293" s="4">
        <v>5</v>
      </c>
      <c r="M293" s="4">
        <v>3</v>
      </c>
      <c r="N293" s="4" t="s">
        <v>3</v>
      </c>
      <c r="O293" s="4">
        <v>2</v>
      </c>
      <c r="P293" s="4"/>
      <c r="Q293" s="4"/>
      <c r="R293" s="4"/>
      <c r="S293" s="4"/>
      <c r="T293" s="4"/>
      <c r="U293" s="4"/>
      <c r="V293" s="4"/>
      <c r="W293" s="4">
        <v>0</v>
      </c>
      <c r="X293" s="4">
        <v>1</v>
      </c>
      <c r="Y293" s="4">
        <v>0</v>
      </c>
      <c r="Z293" s="4"/>
      <c r="AA293" s="4"/>
      <c r="AB293" s="4"/>
    </row>
    <row r="294" spans="1:28" x14ac:dyDescent="0.2">
      <c r="A294" s="4">
        <v>50</v>
      </c>
      <c r="B294" s="4">
        <v>0</v>
      </c>
      <c r="C294" s="4">
        <v>0</v>
      </c>
      <c r="D294" s="4">
        <v>1</v>
      </c>
      <c r="E294" s="4">
        <v>227</v>
      </c>
      <c r="F294" s="4">
        <f>ROUND(Source!AX287,O294)</f>
        <v>0</v>
      </c>
      <c r="G294" s="4" t="s">
        <v>99</v>
      </c>
      <c r="H294" s="4" t="s">
        <v>100</v>
      </c>
      <c r="I294" s="4"/>
      <c r="J294" s="4"/>
      <c r="K294" s="4">
        <v>-227</v>
      </c>
      <c r="L294" s="4">
        <v>6</v>
      </c>
      <c r="M294" s="4">
        <v>3</v>
      </c>
      <c r="N294" s="4" t="s">
        <v>3</v>
      </c>
      <c r="O294" s="4">
        <v>2</v>
      </c>
      <c r="P294" s="4"/>
      <c r="Q294" s="4"/>
      <c r="R294" s="4"/>
      <c r="S294" s="4"/>
      <c r="T294" s="4"/>
      <c r="U294" s="4"/>
      <c r="V294" s="4"/>
      <c r="W294" s="4">
        <v>0</v>
      </c>
      <c r="X294" s="4">
        <v>1</v>
      </c>
      <c r="Y294" s="4">
        <v>0</v>
      </c>
      <c r="Z294" s="4"/>
      <c r="AA294" s="4"/>
      <c r="AB294" s="4"/>
    </row>
    <row r="295" spans="1:28" x14ac:dyDescent="0.2">
      <c r="A295" s="4">
        <v>50</v>
      </c>
      <c r="B295" s="4">
        <v>0</v>
      </c>
      <c r="C295" s="4">
        <v>0</v>
      </c>
      <c r="D295" s="4">
        <v>1</v>
      </c>
      <c r="E295" s="4">
        <v>228</v>
      </c>
      <c r="F295" s="4">
        <f>ROUND(Source!AY287,O295)</f>
        <v>0</v>
      </c>
      <c r="G295" s="4" t="s">
        <v>101</v>
      </c>
      <c r="H295" s="4" t="s">
        <v>102</v>
      </c>
      <c r="I295" s="4"/>
      <c r="J295" s="4"/>
      <c r="K295" s="4">
        <v>-228</v>
      </c>
      <c r="L295" s="4">
        <v>7</v>
      </c>
      <c r="M295" s="4">
        <v>3</v>
      </c>
      <c r="N295" s="4" t="s">
        <v>3</v>
      </c>
      <c r="O295" s="4">
        <v>2</v>
      </c>
      <c r="P295" s="4"/>
      <c r="Q295" s="4"/>
      <c r="R295" s="4"/>
      <c r="S295" s="4"/>
      <c r="T295" s="4"/>
      <c r="U295" s="4"/>
      <c r="V295" s="4"/>
      <c r="W295" s="4">
        <v>0</v>
      </c>
      <c r="X295" s="4">
        <v>1</v>
      </c>
      <c r="Y295" s="4">
        <v>0</v>
      </c>
      <c r="Z295" s="4"/>
      <c r="AA295" s="4"/>
      <c r="AB295" s="4"/>
    </row>
    <row r="296" spans="1:28" x14ac:dyDescent="0.2">
      <c r="A296" s="4">
        <v>50</v>
      </c>
      <c r="B296" s="4">
        <v>0</v>
      </c>
      <c r="C296" s="4">
        <v>0</v>
      </c>
      <c r="D296" s="4">
        <v>1</v>
      </c>
      <c r="E296" s="4">
        <v>216</v>
      </c>
      <c r="F296" s="4">
        <f>ROUND(Source!AP287,O296)</f>
        <v>0</v>
      </c>
      <c r="G296" s="4" t="s">
        <v>103</v>
      </c>
      <c r="H296" s="4" t="s">
        <v>104</v>
      </c>
      <c r="I296" s="4"/>
      <c r="J296" s="4"/>
      <c r="K296" s="4">
        <v>-216</v>
      </c>
      <c r="L296" s="4">
        <v>8</v>
      </c>
      <c r="M296" s="4">
        <v>3</v>
      </c>
      <c r="N296" s="4" t="s">
        <v>3</v>
      </c>
      <c r="O296" s="4">
        <v>2</v>
      </c>
      <c r="P296" s="4"/>
      <c r="Q296" s="4"/>
      <c r="R296" s="4"/>
      <c r="S296" s="4"/>
      <c r="T296" s="4"/>
      <c r="U296" s="4"/>
      <c r="V296" s="4"/>
      <c r="W296" s="4">
        <v>0</v>
      </c>
      <c r="X296" s="4">
        <v>1</v>
      </c>
      <c r="Y296" s="4">
        <v>0</v>
      </c>
      <c r="Z296" s="4"/>
      <c r="AA296" s="4"/>
      <c r="AB296" s="4"/>
    </row>
    <row r="297" spans="1:28" x14ac:dyDescent="0.2">
      <c r="A297" s="4">
        <v>50</v>
      </c>
      <c r="B297" s="4">
        <v>0</v>
      </c>
      <c r="C297" s="4">
        <v>0</v>
      </c>
      <c r="D297" s="4">
        <v>1</v>
      </c>
      <c r="E297" s="4">
        <v>223</v>
      </c>
      <c r="F297" s="4">
        <f>ROUND(Source!AQ287,O297)</f>
        <v>0</v>
      </c>
      <c r="G297" s="4" t="s">
        <v>105</v>
      </c>
      <c r="H297" s="4" t="s">
        <v>106</v>
      </c>
      <c r="I297" s="4"/>
      <c r="J297" s="4"/>
      <c r="K297" s="4">
        <v>-223</v>
      </c>
      <c r="L297" s="4">
        <v>9</v>
      </c>
      <c r="M297" s="4">
        <v>3</v>
      </c>
      <c r="N297" s="4" t="s">
        <v>3</v>
      </c>
      <c r="O297" s="4">
        <v>2</v>
      </c>
      <c r="P297" s="4"/>
      <c r="Q297" s="4"/>
      <c r="R297" s="4"/>
      <c r="S297" s="4"/>
      <c r="T297" s="4"/>
      <c r="U297" s="4"/>
      <c r="V297" s="4"/>
      <c r="W297" s="4">
        <v>0</v>
      </c>
      <c r="X297" s="4">
        <v>1</v>
      </c>
      <c r="Y297" s="4">
        <v>0</v>
      </c>
      <c r="Z297" s="4"/>
      <c r="AA297" s="4"/>
      <c r="AB297" s="4"/>
    </row>
    <row r="298" spans="1:28" x14ac:dyDescent="0.2">
      <c r="A298" s="4">
        <v>50</v>
      </c>
      <c r="B298" s="4">
        <v>0</v>
      </c>
      <c r="C298" s="4">
        <v>0</v>
      </c>
      <c r="D298" s="4">
        <v>1</v>
      </c>
      <c r="E298" s="4">
        <v>229</v>
      </c>
      <c r="F298" s="4">
        <f>ROUND(Source!AZ287,O298)</f>
        <v>0</v>
      </c>
      <c r="G298" s="4" t="s">
        <v>107</v>
      </c>
      <c r="H298" s="4" t="s">
        <v>108</v>
      </c>
      <c r="I298" s="4"/>
      <c r="J298" s="4"/>
      <c r="K298" s="4">
        <v>-229</v>
      </c>
      <c r="L298" s="4">
        <v>10</v>
      </c>
      <c r="M298" s="4">
        <v>3</v>
      </c>
      <c r="N298" s="4" t="s">
        <v>3</v>
      </c>
      <c r="O298" s="4">
        <v>2</v>
      </c>
      <c r="P298" s="4"/>
      <c r="Q298" s="4"/>
      <c r="R298" s="4"/>
      <c r="S298" s="4"/>
      <c r="T298" s="4"/>
      <c r="U298" s="4"/>
      <c r="V298" s="4"/>
      <c r="W298" s="4">
        <v>0</v>
      </c>
      <c r="X298" s="4">
        <v>1</v>
      </c>
      <c r="Y298" s="4">
        <v>0</v>
      </c>
      <c r="Z298" s="4"/>
      <c r="AA298" s="4"/>
      <c r="AB298" s="4"/>
    </row>
    <row r="299" spans="1:28" x14ac:dyDescent="0.2">
      <c r="A299" s="4">
        <v>50</v>
      </c>
      <c r="B299" s="4">
        <v>0</v>
      </c>
      <c r="C299" s="4">
        <v>0</v>
      </c>
      <c r="D299" s="4">
        <v>1</v>
      </c>
      <c r="E299" s="4">
        <v>203</v>
      </c>
      <c r="F299" s="4">
        <f>ROUND(Source!Q287,O299)</f>
        <v>0</v>
      </c>
      <c r="G299" s="4" t="s">
        <v>109</v>
      </c>
      <c r="H299" s="4" t="s">
        <v>110</v>
      </c>
      <c r="I299" s="4"/>
      <c r="J299" s="4"/>
      <c r="K299" s="4">
        <v>-203</v>
      </c>
      <c r="L299" s="4">
        <v>11</v>
      </c>
      <c r="M299" s="4">
        <v>3</v>
      </c>
      <c r="N299" s="4" t="s">
        <v>3</v>
      </c>
      <c r="O299" s="4">
        <v>2</v>
      </c>
      <c r="P299" s="4"/>
      <c r="Q299" s="4"/>
      <c r="R299" s="4"/>
      <c r="S299" s="4"/>
      <c r="T299" s="4"/>
      <c r="U299" s="4"/>
      <c r="V299" s="4"/>
      <c r="W299" s="4">
        <v>0</v>
      </c>
      <c r="X299" s="4">
        <v>1</v>
      </c>
      <c r="Y299" s="4">
        <v>0</v>
      </c>
      <c r="Z299" s="4"/>
      <c r="AA299" s="4"/>
      <c r="AB299" s="4"/>
    </row>
    <row r="300" spans="1:28" x14ac:dyDescent="0.2">
      <c r="A300" s="4">
        <v>50</v>
      </c>
      <c r="B300" s="4">
        <v>0</v>
      </c>
      <c r="C300" s="4">
        <v>0</v>
      </c>
      <c r="D300" s="4">
        <v>1</v>
      </c>
      <c r="E300" s="4">
        <v>231</v>
      </c>
      <c r="F300" s="4">
        <f>ROUND(Source!BB287,O300)</f>
        <v>0</v>
      </c>
      <c r="G300" s="4" t="s">
        <v>111</v>
      </c>
      <c r="H300" s="4" t="s">
        <v>112</v>
      </c>
      <c r="I300" s="4"/>
      <c r="J300" s="4"/>
      <c r="K300" s="4">
        <v>-231</v>
      </c>
      <c r="L300" s="4">
        <v>12</v>
      </c>
      <c r="M300" s="4">
        <v>3</v>
      </c>
      <c r="N300" s="4" t="s">
        <v>3</v>
      </c>
      <c r="O300" s="4">
        <v>2</v>
      </c>
      <c r="P300" s="4"/>
      <c r="Q300" s="4"/>
      <c r="R300" s="4"/>
      <c r="S300" s="4"/>
      <c r="T300" s="4"/>
      <c r="U300" s="4"/>
      <c r="V300" s="4"/>
      <c r="W300" s="4">
        <v>0</v>
      </c>
      <c r="X300" s="4">
        <v>1</v>
      </c>
      <c r="Y300" s="4">
        <v>0</v>
      </c>
      <c r="Z300" s="4"/>
      <c r="AA300" s="4"/>
      <c r="AB300" s="4"/>
    </row>
    <row r="301" spans="1:28" x14ac:dyDescent="0.2">
      <c r="A301" s="4">
        <v>50</v>
      </c>
      <c r="B301" s="4">
        <v>0</v>
      </c>
      <c r="C301" s="4">
        <v>0</v>
      </c>
      <c r="D301" s="4">
        <v>1</v>
      </c>
      <c r="E301" s="4">
        <v>204</v>
      </c>
      <c r="F301" s="4">
        <f>ROUND(Source!R287,O301)</f>
        <v>0</v>
      </c>
      <c r="G301" s="4" t="s">
        <v>113</v>
      </c>
      <c r="H301" s="4" t="s">
        <v>114</v>
      </c>
      <c r="I301" s="4"/>
      <c r="J301" s="4"/>
      <c r="K301" s="4">
        <v>-204</v>
      </c>
      <c r="L301" s="4">
        <v>13</v>
      </c>
      <c r="M301" s="4">
        <v>3</v>
      </c>
      <c r="N301" s="4" t="s">
        <v>3</v>
      </c>
      <c r="O301" s="4">
        <v>2</v>
      </c>
      <c r="P301" s="4"/>
      <c r="Q301" s="4"/>
      <c r="R301" s="4"/>
      <c r="S301" s="4"/>
      <c r="T301" s="4"/>
      <c r="U301" s="4"/>
      <c r="V301" s="4"/>
      <c r="W301" s="4">
        <v>0</v>
      </c>
      <c r="X301" s="4">
        <v>1</v>
      </c>
      <c r="Y301" s="4">
        <v>0</v>
      </c>
      <c r="Z301" s="4"/>
      <c r="AA301" s="4"/>
      <c r="AB301" s="4"/>
    </row>
    <row r="302" spans="1:28" x14ac:dyDescent="0.2">
      <c r="A302" s="4">
        <v>50</v>
      </c>
      <c r="B302" s="4">
        <v>0</v>
      </c>
      <c r="C302" s="4">
        <v>0</v>
      </c>
      <c r="D302" s="4">
        <v>1</v>
      </c>
      <c r="E302" s="4">
        <v>205</v>
      </c>
      <c r="F302" s="4">
        <f>ROUND(Source!S287,O302)</f>
        <v>453568</v>
      </c>
      <c r="G302" s="4" t="s">
        <v>115</v>
      </c>
      <c r="H302" s="4" t="s">
        <v>116</v>
      </c>
      <c r="I302" s="4"/>
      <c r="J302" s="4"/>
      <c r="K302" s="4">
        <v>-205</v>
      </c>
      <c r="L302" s="4">
        <v>14</v>
      </c>
      <c r="M302" s="4">
        <v>3</v>
      </c>
      <c r="N302" s="4" t="s">
        <v>3</v>
      </c>
      <c r="O302" s="4">
        <v>2</v>
      </c>
      <c r="P302" s="4"/>
      <c r="Q302" s="4"/>
      <c r="R302" s="4"/>
      <c r="S302" s="4"/>
      <c r="T302" s="4"/>
      <c r="U302" s="4"/>
      <c r="V302" s="4"/>
      <c r="W302" s="4">
        <v>453568</v>
      </c>
      <c r="X302" s="4">
        <v>1</v>
      </c>
      <c r="Y302" s="4">
        <v>453568</v>
      </c>
      <c r="Z302" s="4"/>
      <c r="AA302" s="4"/>
      <c r="AB302" s="4"/>
    </row>
    <row r="303" spans="1:28" x14ac:dyDescent="0.2">
      <c r="A303" s="4">
        <v>50</v>
      </c>
      <c r="B303" s="4">
        <v>0</v>
      </c>
      <c r="C303" s="4">
        <v>0</v>
      </c>
      <c r="D303" s="4">
        <v>1</v>
      </c>
      <c r="E303" s="4">
        <v>232</v>
      </c>
      <c r="F303" s="4">
        <f>ROUND(Source!BC287,O303)</f>
        <v>0</v>
      </c>
      <c r="G303" s="4" t="s">
        <v>117</v>
      </c>
      <c r="H303" s="4" t="s">
        <v>118</v>
      </c>
      <c r="I303" s="4"/>
      <c r="J303" s="4"/>
      <c r="K303" s="4">
        <v>-232</v>
      </c>
      <c r="L303" s="4">
        <v>15</v>
      </c>
      <c r="M303" s="4">
        <v>3</v>
      </c>
      <c r="N303" s="4" t="s">
        <v>3</v>
      </c>
      <c r="O303" s="4">
        <v>2</v>
      </c>
      <c r="P303" s="4"/>
      <c r="Q303" s="4"/>
      <c r="R303" s="4"/>
      <c r="S303" s="4"/>
      <c r="T303" s="4"/>
      <c r="U303" s="4"/>
      <c r="V303" s="4"/>
      <c r="W303" s="4">
        <v>0</v>
      </c>
      <c r="X303" s="4">
        <v>1</v>
      </c>
      <c r="Y303" s="4">
        <v>0</v>
      </c>
      <c r="Z303" s="4"/>
      <c r="AA303" s="4"/>
      <c r="AB303" s="4"/>
    </row>
    <row r="304" spans="1:28" x14ac:dyDescent="0.2">
      <c r="A304" s="4">
        <v>50</v>
      </c>
      <c r="B304" s="4">
        <v>0</v>
      </c>
      <c r="C304" s="4">
        <v>0</v>
      </c>
      <c r="D304" s="4">
        <v>1</v>
      </c>
      <c r="E304" s="4">
        <v>214</v>
      </c>
      <c r="F304" s="4">
        <f>ROUND(Source!AS287,O304)</f>
        <v>0</v>
      </c>
      <c r="G304" s="4" t="s">
        <v>119</v>
      </c>
      <c r="H304" s="4" t="s">
        <v>120</v>
      </c>
      <c r="I304" s="4"/>
      <c r="J304" s="4"/>
      <c r="K304" s="4">
        <v>-214</v>
      </c>
      <c r="L304" s="4">
        <v>16</v>
      </c>
      <c r="M304" s="4">
        <v>3</v>
      </c>
      <c r="N304" s="4" t="s">
        <v>3</v>
      </c>
      <c r="O304" s="4">
        <v>2</v>
      </c>
      <c r="P304" s="4"/>
      <c r="Q304" s="4"/>
      <c r="R304" s="4"/>
      <c r="S304" s="4"/>
      <c r="T304" s="4"/>
      <c r="U304" s="4"/>
      <c r="V304" s="4"/>
      <c r="W304" s="4">
        <v>0</v>
      </c>
      <c r="X304" s="4">
        <v>1</v>
      </c>
      <c r="Y304" s="4">
        <v>0</v>
      </c>
      <c r="Z304" s="4"/>
      <c r="AA304" s="4"/>
      <c r="AB304" s="4"/>
    </row>
    <row r="305" spans="1:206" x14ac:dyDescent="0.2">
      <c r="A305" s="4">
        <v>50</v>
      </c>
      <c r="B305" s="4">
        <v>0</v>
      </c>
      <c r="C305" s="4">
        <v>0</v>
      </c>
      <c r="D305" s="4">
        <v>1</v>
      </c>
      <c r="E305" s="4">
        <v>215</v>
      </c>
      <c r="F305" s="4">
        <f>ROUND(Source!AT287,O305)</f>
        <v>0</v>
      </c>
      <c r="G305" s="4" t="s">
        <v>121</v>
      </c>
      <c r="H305" s="4" t="s">
        <v>122</v>
      </c>
      <c r="I305" s="4"/>
      <c r="J305" s="4"/>
      <c r="K305" s="4">
        <v>-215</v>
      </c>
      <c r="L305" s="4">
        <v>17</v>
      </c>
      <c r="M305" s="4">
        <v>3</v>
      </c>
      <c r="N305" s="4" t="s">
        <v>3</v>
      </c>
      <c r="O305" s="4">
        <v>2</v>
      </c>
      <c r="P305" s="4"/>
      <c r="Q305" s="4"/>
      <c r="R305" s="4"/>
      <c r="S305" s="4"/>
      <c r="T305" s="4"/>
      <c r="U305" s="4"/>
      <c r="V305" s="4"/>
      <c r="W305" s="4">
        <v>0</v>
      </c>
      <c r="X305" s="4">
        <v>1</v>
      </c>
      <c r="Y305" s="4">
        <v>0</v>
      </c>
      <c r="Z305" s="4"/>
      <c r="AA305" s="4"/>
      <c r="AB305" s="4"/>
    </row>
    <row r="306" spans="1:206" x14ac:dyDescent="0.2">
      <c r="A306" s="4">
        <v>50</v>
      </c>
      <c r="B306" s="4">
        <v>0</v>
      </c>
      <c r="C306" s="4">
        <v>0</v>
      </c>
      <c r="D306" s="4">
        <v>1</v>
      </c>
      <c r="E306" s="4">
        <v>217</v>
      </c>
      <c r="F306" s="4">
        <f>ROUND(Source!AU287,O306)</f>
        <v>957028.49</v>
      </c>
      <c r="G306" s="4" t="s">
        <v>123</v>
      </c>
      <c r="H306" s="4" t="s">
        <v>124</v>
      </c>
      <c r="I306" s="4"/>
      <c r="J306" s="4"/>
      <c r="K306" s="4">
        <v>-217</v>
      </c>
      <c r="L306" s="4">
        <v>18</v>
      </c>
      <c r="M306" s="4">
        <v>3</v>
      </c>
      <c r="N306" s="4" t="s">
        <v>3</v>
      </c>
      <c r="O306" s="4">
        <v>2</v>
      </c>
      <c r="P306" s="4"/>
      <c r="Q306" s="4"/>
      <c r="R306" s="4"/>
      <c r="S306" s="4"/>
      <c r="T306" s="4"/>
      <c r="U306" s="4"/>
      <c r="V306" s="4"/>
      <c r="W306" s="4">
        <v>957028.49</v>
      </c>
      <c r="X306" s="4">
        <v>1</v>
      </c>
      <c r="Y306" s="4">
        <v>957028.49</v>
      </c>
      <c r="Z306" s="4"/>
      <c r="AA306" s="4"/>
      <c r="AB306" s="4"/>
    </row>
    <row r="307" spans="1:206" x14ac:dyDescent="0.2">
      <c r="A307" s="4">
        <v>50</v>
      </c>
      <c r="B307" s="4">
        <v>0</v>
      </c>
      <c r="C307" s="4">
        <v>0</v>
      </c>
      <c r="D307" s="4">
        <v>1</v>
      </c>
      <c r="E307" s="4">
        <v>230</v>
      </c>
      <c r="F307" s="4">
        <f>ROUND(Source!BA287,O307)</f>
        <v>0</v>
      </c>
      <c r="G307" s="4" t="s">
        <v>125</v>
      </c>
      <c r="H307" s="4" t="s">
        <v>126</v>
      </c>
      <c r="I307" s="4"/>
      <c r="J307" s="4"/>
      <c r="K307" s="4">
        <v>-230</v>
      </c>
      <c r="L307" s="4">
        <v>19</v>
      </c>
      <c r="M307" s="4">
        <v>3</v>
      </c>
      <c r="N307" s="4" t="s">
        <v>3</v>
      </c>
      <c r="O307" s="4">
        <v>2</v>
      </c>
      <c r="P307" s="4"/>
      <c r="Q307" s="4"/>
      <c r="R307" s="4"/>
      <c r="S307" s="4"/>
      <c r="T307" s="4"/>
      <c r="U307" s="4"/>
      <c r="V307" s="4"/>
      <c r="W307" s="4">
        <v>0</v>
      </c>
      <c r="X307" s="4">
        <v>1</v>
      </c>
      <c r="Y307" s="4">
        <v>0</v>
      </c>
      <c r="Z307" s="4"/>
      <c r="AA307" s="4"/>
      <c r="AB307" s="4"/>
    </row>
    <row r="308" spans="1:206" x14ac:dyDescent="0.2">
      <c r="A308" s="4">
        <v>50</v>
      </c>
      <c r="B308" s="4">
        <v>0</v>
      </c>
      <c r="C308" s="4">
        <v>0</v>
      </c>
      <c r="D308" s="4">
        <v>1</v>
      </c>
      <c r="E308" s="4">
        <v>206</v>
      </c>
      <c r="F308" s="4">
        <f>ROUND(Source!T287,O308)</f>
        <v>0</v>
      </c>
      <c r="G308" s="4" t="s">
        <v>127</v>
      </c>
      <c r="H308" s="4" t="s">
        <v>128</v>
      </c>
      <c r="I308" s="4"/>
      <c r="J308" s="4"/>
      <c r="K308" s="4">
        <v>-206</v>
      </c>
      <c r="L308" s="4">
        <v>20</v>
      </c>
      <c r="M308" s="4">
        <v>3</v>
      </c>
      <c r="N308" s="4" t="s">
        <v>3</v>
      </c>
      <c r="O308" s="4">
        <v>2</v>
      </c>
      <c r="P308" s="4"/>
      <c r="Q308" s="4"/>
      <c r="R308" s="4"/>
      <c r="S308" s="4"/>
      <c r="T308" s="4"/>
      <c r="U308" s="4"/>
      <c r="V308" s="4"/>
      <c r="W308" s="4">
        <v>0</v>
      </c>
      <c r="X308" s="4">
        <v>1</v>
      </c>
      <c r="Y308" s="4">
        <v>0</v>
      </c>
      <c r="Z308" s="4"/>
      <c r="AA308" s="4"/>
      <c r="AB308" s="4"/>
    </row>
    <row r="309" spans="1:206" x14ac:dyDescent="0.2">
      <c r="A309" s="4">
        <v>50</v>
      </c>
      <c r="B309" s="4">
        <v>0</v>
      </c>
      <c r="C309" s="4">
        <v>0</v>
      </c>
      <c r="D309" s="4">
        <v>1</v>
      </c>
      <c r="E309" s="4">
        <v>207</v>
      </c>
      <c r="F309" s="4">
        <f>Source!U287</f>
        <v>991.14</v>
      </c>
      <c r="G309" s="4" t="s">
        <v>129</v>
      </c>
      <c r="H309" s="4" t="s">
        <v>130</v>
      </c>
      <c r="I309" s="4"/>
      <c r="J309" s="4"/>
      <c r="K309" s="4">
        <v>-207</v>
      </c>
      <c r="L309" s="4">
        <v>21</v>
      </c>
      <c r="M309" s="4">
        <v>3</v>
      </c>
      <c r="N309" s="4" t="s">
        <v>3</v>
      </c>
      <c r="O309" s="4">
        <v>-1</v>
      </c>
      <c r="P309" s="4"/>
      <c r="Q309" s="4"/>
      <c r="R309" s="4"/>
      <c r="S309" s="4"/>
      <c r="T309" s="4"/>
      <c r="U309" s="4"/>
      <c r="V309" s="4"/>
      <c r="W309" s="4">
        <v>991.13999999999987</v>
      </c>
      <c r="X309" s="4">
        <v>1</v>
      </c>
      <c r="Y309" s="4">
        <v>991.13999999999987</v>
      </c>
      <c r="Z309" s="4"/>
      <c r="AA309" s="4"/>
      <c r="AB309" s="4"/>
    </row>
    <row r="310" spans="1:206" x14ac:dyDescent="0.2">
      <c r="A310" s="4">
        <v>50</v>
      </c>
      <c r="B310" s="4">
        <v>0</v>
      </c>
      <c r="C310" s="4">
        <v>0</v>
      </c>
      <c r="D310" s="4">
        <v>1</v>
      </c>
      <c r="E310" s="4">
        <v>208</v>
      </c>
      <c r="F310" s="4">
        <f>Source!V287</f>
        <v>0</v>
      </c>
      <c r="G310" s="4" t="s">
        <v>131</v>
      </c>
      <c r="H310" s="4" t="s">
        <v>132</v>
      </c>
      <c r="I310" s="4"/>
      <c r="J310" s="4"/>
      <c r="K310" s="4">
        <v>-208</v>
      </c>
      <c r="L310" s="4">
        <v>22</v>
      </c>
      <c r="M310" s="4">
        <v>3</v>
      </c>
      <c r="N310" s="4" t="s">
        <v>3</v>
      </c>
      <c r="O310" s="4">
        <v>-1</v>
      </c>
      <c r="P310" s="4"/>
      <c r="Q310" s="4"/>
      <c r="R310" s="4"/>
      <c r="S310" s="4"/>
      <c r="T310" s="4"/>
      <c r="U310" s="4"/>
      <c r="V310" s="4"/>
      <c r="W310" s="4">
        <v>0</v>
      </c>
      <c r="X310" s="4">
        <v>1</v>
      </c>
      <c r="Y310" s="4">
        <v>0</v>
      </c>
      <c r="Z310" s="4"/>
      <c r="AA310" s="4"/>
      <c r="AB310" s="4"/>
    </row>
    <row r="311" spans="1:206" x14ac:dyDescent="0.2">
      <c r="A311" s="4">
        <v>50</v>
      </c>
      <c r="B311" s="4">
        <v>0</v>
      </c>
      <c r="C311" s="4">
        <v>0</v>
      </c>
      <c r="D311" s="4">
        <v>1</v>
      </c>
      <c r="E311" s="4">
        <v>209</v>
      </c>
      <c r="F311" s="4">
        <f>ROUND(Source!W287,O311)</f>
        <v>0</v>
      </c>
      <c r="G311" s="4" t="s">
        <v>133</v>
      </c>
      <c r="H311" s="4" t="s">
        <v>134</v>
      </c>
      <c r="I311" s="4"/>
      <c r="J311" s="4"/>
      <c r="K311" s="4">
        <v>-209</v>
      </c>
      <c r="L311" s="4">
        <v>23</v>
      </c>
      <c r="M311" s="4">
        <v>3</v>
      </c>
      <c r="N311" s="4" t="s">
        <v>3</v>
      </c>
      <c r="O311" s="4">
        <v>2</v>
      </c>
      <c r="P311" s="4"/>
      <c r="Q311" s="4"/>
      <c r="R311" s="4"/>
      <c r="S311" s="4"/>
      <c r="T311" s="4"/>
      <c r="U311" s="4"/>
      <c r="V311" s="4"/>
      <c r="W311" s="4">
        <v>0</v>
      </c>
      <c r="X311" s="4">
        <v>1</v>
      </c>
      <c r="Y311" s="4">
        <v>0</v>
      </c>
      <c r="Z311" s="4"/>
      <c r="AA311" s="4"/>
      <c r="AB311" s="4"/>
    </row>
    <row r="312" spans="1:206" x14ac:dyDescent="0.2">
      <c r="A312" s="4">
        <v>50</v>
      </c>
      <c r="B312" s="4">
        <v>0</v>
      </c>
      <c r="C312" s="4">
        <v>0</v>
      </c>
      <c r="D312" s="4">
        <v>1</v>
      </c>
      <c r="E312" s="4">
        <v>233</v>
      </c>
      <c r="F312" s="4">
        <f>ROUND(Source!BD287,O312)</f>
        <v>0</v>
      </c>
      <c r="G312" s="4" t="s">
        <v>135</v>
      </c>
      <c r="H312" s="4" t="s">
        <v>136</v>
      </c>
      <c r="I312" s="4"/>
      <c r="J312" s="4"/>
      <c r="K312" s="4">
        <v>-233</v>
      </c>
      <c r="L312" s="4">
        <v>24</v>
      </c>
      <c r="M312" s="4">
        <v>3</v>
      </c>
      <c r="N312" s="4" t="s">
        <v>3</v>
      </c>
      <c r="O312" s="4">
        <v>2</v>
      </c>
      <c r="P312" s="4"/>
      <c r="Q312" s="4"/>
      <c r="R312" s="4"/>
      <c r="S312" s="4"/>
      <c r="T312" s="4"/>
      <c r="U312" s="4"/>
      <c r="V312" s="4"/>
      <c r="W312" s="4">
        <v>0</v>
      </c>
      <c r="X312" s="4">
        <v>1</v>
      </c>
      <c r="Y312" s="4">
        <v>0</v>
      </c>
      <c r="Z312" s="4"/>
      <c r="AA312" s="4"/>
      <c r="AB312" s="4"/>
    </row>
    <row r="313" spans="1:206" x14ac:dyDescent="0.2">
      <c r="A313" s="4">
        <v>50</v>
      </c>
      <c r="B313" s="4">
        <v>0</v>
      </c>
      <c r="C313" s="4">
        <v>0</v>
      </c>
      <c r="D313" s="4">
        <v>1</v>
      </c>
      <c r="E313" s="4">
        <v>210</v>
      </c>
      <c r="F313" s="4">
        <f>ROUND(Source!X287,O313)</f>
        <v>317497.62</v>
      </c>
      <c r="G313" s="4" t="s">
        <v>137</v>
      </c>
      <c r="H313" s="4" t="s">
        <v>138</v>
      </c>
      <c r="I313" s="4"/>
      <c r="J313" s="4"/>
      <c r="K313" s="4">
        <v>-210</v>
      </c>
      <c r="L313" s="4">
        <v>25</v>
      </c>
      <c r="M313" s="4">
        <v>3</v>
      </c>
      <c r="N313" s="4" t="s">
        <v>3</v>
      </c>
      <c r="O313" s="4">
        <v>2</v>
      </c>
      <c r="P313" s="4"/>
      <c r="Q313" s="4"/>
      <c r="R313" s="4"/>
      <c r="S313" s="4"/>
      <c r="T313" s="4"/>
      <c r="U313" s="4"/>
      <c r="V313" s="4"/>
      <c r="W313" s="4">
        <v>317497.62</v>
      </c>
      <c r="X313" s="4">
        <v>1</v>
      </c>
      <c r="Y313" s="4">
        <v>317497.62</v>
      </c>
      <c r="Z313" s="4"/>
      <c r="AA313" s="4"/>
      <c r="AB313" s="4"/>
    </row>
    <row r="314" spans="1:206" x14ac:dyDescent="0.2">
      <c r="A314" s="4">
        <v>50</v>
      </c>
      <c r="B314" s="4">
        <v>0</v>
      </c>
      <c r="C314" s="4">
        <v>0</v>
      </c>
      <c r="D314" s="4">
        <v>1</v>
      </c>
      <c r="E314" s="4">
        <v>211</v>
      </c>
      <c r="F314" s="4">
        <f>ROUND(Source!Y287,O314)</f>
        <v>185962.87</v>
      </c>
      <c r="G314" s="4" t="s">
        <v>139</v>
      </c>
      <c r="H314" s="4" t="s">
        <v>140</v>
      </c>
      <c r="I314" s="4"/>
      <c r="J314" s="4"/>
      <c r="K314" s="4">
        <v>-211</v>
      </c>
      <c r="L314" s="4">
        <v>26</v>
      </c>
      <c r="M314" s="4">
        <v>3</v>
      </c>
      <c r="N314" s="4" t="s">
        <v>3</v>
      </c>
      <c r="O314" s="4">
        <v>2</v>
      </c>
      <c r="P314" s="4"/>
      <c r="Q314" s="4"/>
      <c r="R314" s="4"/>
      <c r="S314" s="4"/>
      <c r="T314" s="4"/>
      <c r="U314" s="4"/>
      <c r="V314" s="4"/>
      <c r="W314" s="4">
        <v>185962.87</v>
      </c>
      <c r="X314" s="4">
        <v>1</v>
      </c>
      <c r="Y314" s="4">
        <v>185962.87</v>
      </c>
      <c r="Z314" s="4"/>
      <c r="AA314" s="4"/>
      <c r="AB314" s="4"/>
    </row>
    <row r="315" spans="1:206" x14ac:dyDescent="0.2">
      <c r="A315" s="4">
        <v>50</v>
      </c>
      <c r="B315" s="4">
        <v>0</v>
      </c>
      <c r="C315" s="4">
        <v>0</v>
      </c>
      <c r="D315" s="4">
        <v>1</v>
      </c>
      <c r="E315" s="4">
        <v>224</v>
      </c>
      <c r="F315" s="4">
        <f>ROUND(Source!AR287,O315)</f>
        <v>957028.49</v>
      </c>
      <c r="G315" s="4" t="s">
        <v>141</v>
      </c>
      <c r="H315" s="4" t="s">
        <v>142</v>
      </c>
      <c r="I315" s="4"/>
      <c r="J315" s="4"/>
      <c r="K315" s="4">
        <v>-224</v>
      </c>
      <c r="L315" s="4">
        <v>27</v>
      </c>
      <c r="M315" s="4">
        <v>3</v>
      </c>
      <c r="N315" s="4" t="s">
        <v>3</v>
      </c>
      <c r="O315" s="4">
        <v>2</v>
      </c>
      <c r="P315" s="4"/>
      <c r="Q315" s="4"/>
      <c r="R315" s="4"/>
      <c r="S315" s="4"/>
      <c r="T315" s="4"/>
      <c r="U315" s="4"/>
      <c r="V315" s="4"/>
      <c r="W315" s="4">
        <v>957028.49</v>
      </c>
      <c r="X315" s="4">
        <v>1</v>
      </c>
      <c r="Y315" s="4">
        <v>957028.49</v>
      </c>
      <c r="Z315" s="4"/>
      <c r="AA315" s="4"/>
      <c r="AB315" s="4"/>
    </row>
    <row r="317" spans="1:206" x14ac:dyDescent="0.2">
      <c r="A317" s="2">
        <v>51</v>
      </c>
      <c r="B317" s="2">
        <f>B20</f>
        <v>1</v>
      </c>
      <c r="C317" s="2">
        <f>A20</f>
        <v>3</v>
      </c>
      <c r="D317" s="2">
        <f>ROW(A20)</f>
        <v>20</v>
      </c>
      <c r="E317" s="2"/>
      <c r="F317" s="2" t="str">
        <f>IF(F20&lt;&gt;"",F20,"")</f>
        <v>Новая локальная смета</v>
      </c>
      <c r="G317" s="2" t="str">
        <f>IF(G20&lt;&gt;"",G20,"")</f>
        <v>Реконструкция РУ-10кВ в ЗТП-1 по адресу:  г.Москва,  поселение Десёновское, ДНП "Витязь".</v>
      </c>
      <c r="H317" s="2">
        <v>0</v>
      </c>
      <c r="I317" s="2"/>
      <c r="J317" s="2"/>
      <c r="K317" s="2"/>
      <c r="L317" s="2"/>
      <c r="M317" s="2"/>
      <c r="N317" s="2"/>
      <c r="O317" s="2">
        <f t="shared" ref="O317:T317" si="304">ROUND(O43+O89+O141+O190+O231+O287+AB317,2)</f>
        <v>4678129.4800000004</v>
      </c>
      <c r="P317" s="2">
        <f t="shared" si="304"/>
        <v>3946169.59</v>
      </c>
      <c r="Q317" s="2">
        <f t="shared" si="304"/>
        <v>97900.67</v>
      </c>
      <c r="R317" s="2">
        <f t="shared" si="304"/>
        <v>41198.49</v>
      </c>
      <c r="S317" s="2">
        <f t="shared" si="304"/>
        <v>634059.22</v>
      </c>
      <c r="T317" s="2">
        <f t="shared" si="304"/>
        <v>0</v>
      </c>
      <c r="U317" s="2">
        <f>U43+U89+U141+U190+U231+U287+AH317</f>
        <v>1517.508247878</v>
      </c>
      <c r="V317" s="2">
        <f>V43+V89+V141+V190+V231+V287+AI317</f>
        <v>0</v>
      </c>
      <c r="W317" s="2">
        <f>ROUND(W43+W89+W141+W190+W231+W287+AJ317,2)</f>
        <v>0</v>
      </c>
      <c r="X317" s="2">
        <f>ROUND(X43+X89+X141+X190+X231+X287+AK317,2)</f>
        <v>461652.64</v>
      </c>
      <c r="Y317" s="2">
        <f>ROUND(Y43+Y89+Y141+Y190+Y231+Y287+AL317,2)</f>
        <v>259964.24</v>
      </c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>
        <f t="shared" ref="AO317:BD317" si="305">ROUND(AO43+AO89+AO141+AO190+AO231+AO287+BX317,2)</f>
        <v>0</v>
      </c>
      <c r="AP317" s="2">
        <f t="shared" si="305"/>
        <v>0</v>
      </c>
      <c r="AQ317" s="2">
        <f t="shared" si="305"/>
        <v>0</v>
      </c>
      <c r="AR317" s="2">
        <f t="shared" si="305"/>
        <v>5465663.9100000001</v>
      </c>
      <c r="AS317" s="2">
        <f t="shared" si="305"/>
        <v>4050043.81</v>
      </c>
      <c r="AT317" s="2">
        <f t="shared" si="305"/>
        <v>458591.61</v>
      </c>
      <c r="AU317" s="2">
        <f t="shared" si="305"/>
        <v>957028.49</v>
      </c>
      <c r="AV317" s="2">
        <f t="shared" si="305"/>
        <v>3946169.59</v>
      </c>
      <c r="AW317" s="2">
        <f t="shared" si="305"/>
        <v>3946169.59</v>
      </c>
      <c r="AX317" s="2">
        <f t="shared" si="305"/>
        <v>0</v>
      </c>
      <c r="AY317" s="2">
        <f t="shared" si="305"/>
        <v>3946169.59</v>
      </c>
      <c r="AZ317" s="2">
        <f t="shared" si="305"/>
        <v>0</v>
      </c>
      <c r="BA317" s="2">
        <f t="shared" si="305"/>
        <v>0</v>
      </c>
      <c r="BB317" s="2">
        <f t="shared" si="305"/>
        <v>0</v>
      </c>
      <c r="BC317" s="2">
        <f t="shared" si="305"/>
        <v>0</v>
      </c>
      <c r="BD317" s="2">
        <f t="shared" si="305"/>
        <v>0</v>
      </c>
      <c r="BE317" s="2"/>
      <c r="BF317" s="2"/>
      <c r="BG317" s="2"/>
      <c r="BH317" s="2"/>
      <c r="BI317" s="2"/>
      <c r="BJ317" s="2"/>
      <c r="BK317" s="2"/>
      <c r="BL317" s="2"/>
      <c r="BM317" s="2"/>
      <c r="BN317" s="2"/>
      <c r="BO317" s="2"/>
      <c r="BP317" s="2"/>
      <c r="BQ317" s="2"/>
      <c r="BR317" s="2"/>
      <c r="BS317" s="2"/>
      <c r="BT317" s="2"/>
      <c r="BU317" s="2"/>
      <c r="BV317" s="2"/>
      <c r="BW317" s="2"/>
      <c r="BX317" s="2"/>
      <c r="BY317" s="2"/>
      <c r="BZ317" s="2"/>
      <c r="CA317" s="2"/>
      <c r="CB317" s="2"/>
      <c r="CC317" s="2"/>
      <c r="CD317" s="2"/>
      <c r="CE317" s="2"/>
      <c r="CF317" s="2"/>
      <c r="CG317" s="2"/>
      <c r="CH317" s="2"/>
      <c r="CI317" s="2"/>
      <c r="CJ317" s="2"/>
      <c r="CK317" s="2"/>
      <c r="CL317" s="2"/>
      <c r="CM317" s="2"/>
      <c r="CN317" s="2"/>
      <c r="CO317" s="2"/>
      <c r="CP317" s="2"/>
      <c r="CQ317" s="2"/>
      <c r="CR317" s="2"/>
      <c r="CS317" s="2"/>
      <c r="CT317" s="2"/>
      <c r="CU317" s="2"/>
      <c r="CV317" s="2"/>
      <c r="CW317" s="2"/>
      <c r="CX317" s="2"/>
      <c r="CY317" s="2"/>
      <c r="CZ317" s="2"/>
      <c r="DA317" s="2"/>
      <c r="DB317" s="2"/>
      <c r="DC317" s="2"/>
      <c r="DD317" s="2"/>
      <c r="DE317" s="2"/>
      <c r="DF317" s="2"/>
      <c r="DG317" s="3"/>
      <c r="DH317" s="3"/>
      <c r="DI317" s="3"/>
      <c r="DJ317" s="3"/>
      <c r="DK317" s="3"/>
      <c r="DL317" s="3"/>
      <c r="DM317" s="3"/>
      <c r="DN317" s="3"/>
      <c r="DO317" s="3"/>
      <c r="DP317" s="3"/>
      <c r="DQ317" s="3"/>
      <c r="DR317" s="3"/>
      <c r="DS317" s="3"/>
      <c r="DT317" s="3"/>
      <c r="DU317" s="3"/>
      <c r="DV317" s="3"/>
      <c r="DW317" s="3"/>
      <c r="DX317" s="3"/>
      <c r="DY317" s="3"/>
      <c r="DZ317" s="3"/>
      <c r="EA317" s="3"/>
      <c r="EB317" s="3"/>
      <c r="EC317" s="3"/>
      <c r="ED317" s="3"/>
      <c r="EE317" s="3"/>
      <c r="EF317" s="3"/>
      <c r="EG317" s="3"/>
      <c r="EH317" s="3"/>
      <c r="EI317" s="3"/>
      <c r="EJ317" s="3"/>
      <c r="EK317" s="3"/>
      <c r="EL317" s="3"/>
      <c r="EM317" s="3"/>
      <c r="EN317" s="3"/>
      <c r="EO317" s="3"/>
      <c r="EP317" s="3"/>
      <c r="EQ317" s="3"/>
      <c r="ER317" s="3"/>
      <c r="ES317" s="3"/>
      <c r="ET317" s="3"/>
      <c r="EU317" s="3"/>
      <c r="EV317" s="3"/>
      <c r="EW317" s="3"/>
      <c r="EX317" s="3"/>
      <c r="EY317" s="3"/>
      <c r="EZ317" s="3"/>
      <c r="FA317" s="3"/>
      <c r="FB317" s="3"/>
      <c r="FC317" s="3"/>
      <c r="FD317" s="3"/>
      <c r="FE317" s="3"/>
      <c r="FF317" s="3"/>
      <c r="FG317" s="3"/>
      <c r="FH317" s="3"/>
      <c r="FI317" s="3"/>
      <c r="FJ317" s="3"/>
      <c r="FK317" s="3"/>
      <c r="FL317" s="3"/>
      <c r="FM317" s="3"/>
      <c r="FN317" s="3"/>
      <c r="FO317" s="3"/>
      <c r="FP317" s="3"/>
      <c r="FQ317" s="3"/>
      <c r="FR317" s="3"/>
      <c r="FS317" s="3"/>
      <c r="FT317" s="3"/>
      <c r="FU317" s="3"/>
      <c r="FV317" s="3"/>
      <c r="FW317" s="3"/>
      <c r="FX317" s="3"/>
      <c r="FY317" s="3"/>
      <c r="FZ317" s="3"/>
      <c r="GA317" s="3"/>
      <c r="GB317" s="3"/>
      <c r="GC317" s="3"/>
      <c r="GD317" s="3"/>
      <c r="GE317" s="3"/>
      <c r="GF317" s="3"/>
      <c r="GG317" s="3"/>
      <c r="GH317" s="3"/>
      <c r="GI317" s="3"/>
      <c r="GJ317" s="3"/>
      <c r="GK317" s="3"/>
      <c r="GL317" s="3"/>
      <c r="GM317" s="3"/>
      <c r="GN317" s="3"/>
      <c r="GO317" s="3"/>
      <c r="GP317" s="3"/>
      <c r="GQ317" s="3"/>
      <c r="GR317" s="3"/>
      <c r="GS317" s="3"/>
      <c r="GT317" s="3"/>
      <c r="GU317" s="3"/>
      <c r="GV317" s="3"/>
      <c r="GW317" s="3"/>
      <c r="GX317" s="3">
        <v>0</v>
      </c>
    </row>
    <row r="319" spans="1:206" x14ac:dyDescent="0.2">
      <c r="A319" s="4">
        <v>50</v>
      </c>
      <c r="B319" s="4">
        <v>0</v>
      </c>
      <c r="C319" s="4">
        <v>0</v>
      </c>
      <c r="D319" s="4">
        <v>1</v>
      </c>
      <c r="E319" s="4">
        <v>201</v>
      </c>
      <c r="F319" s="4">
        <f>ROUND(Source!O317,O319)</f>
        <v>4678129.4800000004</v>
      </c>
      <c r="G319" s="4" t="s">
        <v>89</v>
      </c>
      <c r="H319" s="4" t="s">
        <v>90</v>
      </c>
      <c r="I319" s="4"/>
      <c r="J319" s="4"/>
      <c r="K319" s="4">
        <v>-201</v>
      </c>
      <c r="L319" s="4">
        <v>1</v>
      </c>
      <c r="M319" s="4">
        <v>3</v>
      </c>
      <c r="N319" s="4" t="s">
        <v>3</v>
      </c>
      <c r="O319" s="4">
        <v>2</v>
      </c>
      <c r="P319" s="4"/>
      <c r="Q319" s="4"/>
      <c r="R319" s="4"/>
      <c r="S319" s="4"/>
      <c r="T319" s="4"/>
      <c r="U319" s="4"/>
      <c r="V319" s="4"/>
      <c r="W319" s="4">
        <v>4678129.4800000004</v>
      </c>
      <c r="X319" s="4">
        <v>1</v>
      </c>
      <c r="Y319" s="4">
        <v>4678129.4800000004</v>
      </c>
      <c r="Z319" s="4"/>
      <c r="AA319" s="4"/>
      <c r="AB319" s="4"/>
    </row>
    <row r="320" spans="1:206" x14ac:dyDescent="0.2">
      <c r="A320" s="4">
        <v>50</v>
      </c>
      <c r="B320" s="4">
        <v>0</v>
      </c>
      <c r="C320" s="4">
        <v>0</v>
      </c>
      <c r="D320" s="4">
        <v>1</v>
      </c>
      <c r="E320" s="4">
        <v>202</v>
      </c>
      <c r="F320" s="4">
        <f>ROUND(Source!P317,O320)</f>
        <v>3946169.59</v>
      </c>
      <c r="G320" s="4" t="s">
        <v>91</v>
      </c>
      <c r="H320" s="4" t="s">
        <v>92</v>
      </c>
      <c r="I320" s="4"/>
      <c r="J320" s="4"/>
      <c r="K320" s="4">
        <v>-202</v>
      </c>
      <c r="L320" s="4">
        <v>2</v>
      </c>
      <c r="M320" s="4">
        <v>3</v>
      </c>
      <c r="N320" s="4" t="s">
        <v>3</v>
      </c>
      <c r="O320" s="4">
        <v>2</v>
      </c>
      <c r="P320" s="4"/>
      <c r="Q320" s="4"/>
      <c r="R320" s="4"/>
      <c r="S320" s="4"/>
      <c r="T320" s="4"/>
      <c r="U320" s="4"/>
      <c r="V320" s="4"/>
      <c r="W320" s="4">
        <v>3946169.59</v>
      </c>
      <c r="X320" s="4">
        <v>1</v>
      </c>
      <c r="Y320" s="4">
        <v>3946169.59</v>
      </c>
      <c r="Z320" s="4"/>
      <c r="AA320" s="4"/>
      <c r="AB320" s="4"/>
    </row>
    <row r="321" spans="1:28" x14ac:dyDescent="0.2">
      <c r="A321" s="4">
        <v>50</v>
      </c>
      <c r="B321" s="4">
        <v>0</v>
      </c>
      <c r="C321" s="4">
        <v>0</v>
      </c>
      <c r="D321" s="4">
        <v>1</v>
      </c>
      <c r="E321" s="4">
        <v>222</v>
      </c>
      <c r="F321" s="4">
        <f>ROUND(Source!AO317,O321)</f>
        <v>0</v>
      </c>
      <c r="G321" s="4" t="s">
        <v>93</v>
      </c>
      <c r="H321" s="4" t="s">
        <v>94</v>
      </c>
      <c r="I321" s="4"/>
      <c r="J321" s="4"/>
      <c r="K321" s="4">
        <v>-222</v>
      </c>
      <c r="L321" s="4">
        <v>3</v>
      </c>
      <c r="M321" s="4">
        <v>3</v>
      </c>
      <c r="N321" s="4" t="s">
        <v>3</v>
      </c>
      <c r="O321" s="4">
        <v>2</v>
      </c>
      <c r="P321" s="4"/>
      <c r="Q321" s="4"/>
      <c r="R321" s="4"/>
      <c r="S321" s="4"/>
      <c r="T321" s="4"/>
      <c r="U321" s="4"/>
      <c r="V321" s="4"/>
      <c r="W321" s="4">
        <v>0</v>
      </c>
      <c r="X321" s="4">
        <v>1</v>
      </c>
      <c r="Y321" s="4">
        <v>0</v>
      </c>
      <c r="Z321" s="4"/>
      <c r="AA321" s="4"/>
      <c r="AB321" s="4"/>
    </row>
    <row r="322" spans="1:28" x14ac:dyDescent="0.2">
      <c r="A322" s="4">
        <v>50</v>
      </c>
      <c r="B322" s="4">
        <v>0</v>
      </c>
      <c r="C322" s="4">
        <v>0</v>
      </c>
      <c r="D322" s="4">
        <v>1</v>
      </c>
      <c r="E322" s="4">
        <v>225</v>
      </c>
      <c r="F322" s="4">
        <f>ROUND(Source!AV317,O322)</f>
        <v>3946169.59</v>
      </c>
      <c r="G322" s="4" t="s">
        <v>95</v>
      </c>
      <c r="H322" s="4" t="s">
        <v>96</v>
      </c>
      <c r="I322" s="4"/>
      <c r="J322" s="4"/>
      <c r="K322" s="4">
        <v>-225</v>
      </c>
      <c r="L322" s="4">
        <v>4</v>
      </c>
      <c r="M322" s="4">
        <v>3</v>
      </c>
      <c r="N322" s="4" t="s">
        <v>3</v>
      </c>
      <c r="O322" s="4">
        <v>2</v>
      </c>
      <c r="P322" s="4"/>
      <c r="Q322" s="4"/>
      <c r="R322" s="4"/>
      <c r="S322" s="4"/>
      <c r="T322" s="4"/>
      <c r="U322" s="4"/>
      <c r="V322" s="4"/>
      <c r="W322" s="4">
        <v>3946169.59</v>
      </c>
      <c r="X322" s="4">
        <v>1</v>
      </c>
      <c r="Y322" s="4">
        <v>3946169.59</v>
      </c>
      <c r="Z322" s="4"/>
      <c r="AA322" s="4"/>
      <c r="AB322" s="4"/>
    </row>
    <row r="323" spans="1:28" x14ac:dyDescent="0.2">
      <c r="A323" s="4">
        <v>50</v>
      </c>
      <c r="B323" s="4">
        <v>0</v>
      </c>
      <c r="C323" s="4">
        <v>0</v>
      </c>
      <c r="D323" s="4">
        <v>1</v>
      </c>
      <c r="E323" s="4">
        <v>226</v>
      </c>
      <c r="F323" s="4">
        <f>ROUND(Source!AW317,O323)</f>
        <v>3946169.59</v>
      </c>
      <c r="G323" s="4" t="s">
        <v>97</v>
      </c>
      <c r="H323" s="4" t="s">
        <v>98</v>
      </c>
      <c r="I323" s="4"/>
      <c r="J323" s="4"/>
      <c r="K323" s="4">
        <v>-226</v>
      </c>
      <c r="L323" s="4">
        <v>5</v>
      </c>
      <c r="M323" s="4">
        <v>3</v>
      </c>
      <c r="N323" s="4" t="s">
        <v>3</v>
      </c>
      <c r="O323" s="4">
        <v>2</v>
      </c>
      <c r="P323" s="4"/>
      <c r="Q323" s="4"/>
      <c r="R323" s="4"/>
      <c r="S323" s="4"/>
      <c r="T323" s="4"/>
      <c r="U323" s="4"/>
      <c r="V323" s="4"/>
      <c r="W323" s="4">
        <v>3946169.59</v>
      </c>
      <c r="X323" s="4">
        <v>1</v>
      </c>
      <c r="Y323" s="4">
        <v>3946169.59</v>
      </c>
      <c r="Z323" s="4"/>
      <c r="AA323" s="4"/>
      <c r="AB323" s="4"/>
    </row>
    <row r="324" spans="1:28" x14ac:dyDescent="0.2">
      <c r="A324" s="4">
        <v>50</v>
      </c>
      <c r="B324" s="4">
        <v>0</v>
      </c>
      <c r="C324" s="4">
        <v>0</v>
      </c>
      <c r="D324" s="4">
        <v>1</v>
      </c>
      <c r="E324" s="4">
        <v>227</v>
      </c>
      <c r="F324" s="4">
        <f>ROUND(Source!AX317,O324)</f>
        <v>0</v>
      </c>
      <c r="G324" s="4" t="s">
        <v>99</v>
      </c>
      <c r="H324" s="4" t="s">
        <v>100</v>
      </c>
      <c r="I324" s="4"/>
      <c r="J324" s="4"/>
      <c r="K324" s="4">
        <v>-227</v>
      </c>
      <c r="L324" s="4">
        <v>6</v>
      </c>
      <c r="M324" s="4">
        <v>3</v>
      </c>
      <c r="N324" s="4" t="s">
        <v>3</v>
      </c>
      <c r="O324" s="4">
        <v>2</v>
      </c>
      <c r="P324" s="4"/>
      <c r="Q324" s="4"/>
      <c r="R324" s="4"/>
      <c r="S324" s="4"/>
      <c r="T324" s="4"/>
      <c r="U324" s="4"/>
      <c r="V324" s="4"/>
      <c r="W324" s="4">
        <v>0</v>
      </c>
      <c r="X324" s="4">
        <v>1</v>
      </c>
      <c r="Y324" s="4">
        <v>0</v>
      </c>
      <c r="Z324" s="4"/>
      <c r="AA324" s="4"/>
      <c r="AB324" s="4"/>
    </row>
    <row r="325" spans="1:28" x14ac:dyDescent="0.2">
      <c r="A325" s="4">
        <v>50</v>
      </c>
      <c r="B325" s="4">
        <v>0</v>
      </c>
      <c r="C325" s="4">
        <v>0</v>
      </c>
      <c r="D325" s="4">
        <v>1</v>
      </c>
      <c r="E325" s="4">
        <v>228</v>
      </c>
      <c r="F325" s="4">
        <f>ROUND(Source!AY317,O325)</f>
        <v>3946169.59</v>
      </c>
      <c r="G325" s="4" t="s">
        <v>101</v>
      </c>
      <c r="H325" s="4" t="s">
        <v>102</v>
      </c>
      <c r="I325" s="4"/>
      <c r="J325" s="4"/>
      <c r="K325" s="4">
        <v>-228</v>
      </c>
      <c r="L325" s="4">
        <v>7</v>
      </c>
      <c r="M325" s="4">
        <v>3</v>
      </c>
      <c r="N325" s="4" t="s">
        <v>3</v>
      </c>
      <c r="O325" s="4">
        <v>2</v>
      </c>
      <c r="P325" s="4"/>
      <c r="Q325" s="4"/>
      <c r="R325" s="4"/>
      <c r="S325" s="4"/>
      <c r="T325" s="4"/>
      <c r="U325" s="4"/>
      <c r="V325" s="4"/>
      <c r="W325" s="4">
        <v>3946169.59</v>
      </c>
      <c r="X325" s="4">
        <v>1</v>
      </c>
      <c r="Y325" s="4">
        <v>3946169.59</v>
      </c>
      <c r="Z325" s="4"/>
      <c r="AA325" s="4"/>
      <c r="AB325" s="4"/>
    </row>
    <row r="326" spans="1:28" x14ac:dyDescent="0.2">
      <c r="A326" s="4">
        <v>50</v>
      </c>
      <c r="B326" s="4">
        <v>0</v>
      </c>
      <c r="C326" s="4">
        <v>0</v>
      </c>
      <c r="D326" s="4">
        <v>1</v>
      </c>
      <c r="E326" s="4">
        <v>216</v>
      </c>
      <c r="F326" s="4">
        <f>ROUND(Source!AP317,O326)</f>
        <v>0</v>
      </c>
      <c r="G326" s="4" t="s">
        <v>103</v>
      </c>
      <c r="H326" s="4" t="s">
        <v>104</v>
      </c>
      <c r="I326" s="4"/>
      <c r="J326" s="4"/>
      <c r="K326" s="4">
        <v>-216</v>
      </c>
      <c r="L326" s="4">
        <v>8</v>
      </c>
      <c r="M326" s="4">
        <v>3</v>
      </c>
      <c r="N326" s="4" t="s">
        <v>3</v>
      </c>
      <c r="O326" s="4">
        <v>2</v>
      </c>
      <c r="P326" s="4"/>
      <c r="Q326" s="4"/>
      <c r="R326" s="4"/>
      <c r="S326" s="4"/>
      <c r="T326" s="4"/>
      <c r="U326" s="4"/>
      <c r="V326" s="4"/>
      <c r="W326" s="4">
        <v>0</v>
      </c>
      <c r="X326" s="4">
        <v>1</v>
      </c>
      <c r="Y326" s="4">
        <v>0</v>
      </c>
      <c r="Z326" s="4"/>
      <c r="AA326" s="4"/>
      <c r="AB326" s="4"/>
    </row>
    <row r="327" spans="1:28" x14ac:dyDescent="0.2">
      <c r="A327" s="4">
        <v>50</v>
      </c>
      <c r="B327" s="4">
        <v>0</v>
      </c>
      <c r="C327" s="4">
        <v>0</v>
      </c>
      <c r="D327" s="4">
        <v>1</v>
      </c>
      <c r="E327" s="4">
        <v>223</v>
      </c>
      <c r="F327" s="4">
        <f>ROUND(Source!AQ317,O327)</f>
        <v>0</v>
      </c>
      <c r="G327" s="4" t="s">
        <v>105</v>
      </c>
      <c r="H327" s="4" t="s">
        <v>106</v>
      </c>
      <c r="I327" s="4"/>
      <c r="J327" s="4"/>
      <c r="K327" s="4">
        <v>-223</v>
      </c>
      <c r="L327" s="4">
        <v>9</v>
      </c>
      <c r="M327" s="4">
        <v>3</v>
      </c>
      <c r="N327" s="4" t="s">
        <v>3</v>
      </c>
      <c r="O327" s="4">
        <v>2</v>
      </c>
      <c r="P327" s="4"/>
      <c r="Q327" s="4"/>
      <c r="R327" s="4"/>
      <c r="S327" s="4"/>
      <c r="T327" s="4"/>
      <c r="U327" s="4"/>
      <c r="V327" s="4"/>
      <c r="W327" s="4">
        <v>0</v>
      </c>
      <c r="X327" s="4">
        <v>1</v>
      </c>
      <c r="Y327" s="4">
        <v>0</v>
      </c>
      <c r="Z327" s="4"/>
      <c r="AA327" s="4"/>
      <c r="AB327" s="4"/>
    </row>
    <row r="328" spans="1:28" x14ac:dyDescent="0.2">
      <c r="A328" s="4">
        <v>50</v>
      </c>
      <c r="B328" s="4">
        <v>0</v>
      </c>
      <c r="C328" s="4">
        <v>0</v>
      </c>
      <c r="D328" s="4">
        <v>1</v>
      </c>
      <c r="E328" s="4">
        <v>229</v>
      </c>
      <c r="F328" s="4">
        <f>ROUND(Source!AZ317,O328)</f>
        <v>0</v>
      </c>
      <c r="G328" s="4" t="s">
        <v>107</v>
      </c>
      <c r="H328" s="4" t="s">
        <v>108</v>
      </c>
      <c r="I328" s="4"/>
      <c r="J328" s="4"/>
      <c r="K328" s="4">
        <v>-229</v>
      </c>
      <c r="L328" s="4">
        <v>10</v>
      </c>
      <c r="M328" s="4">
        <v>3</v>
      </c>
      <c r="N328" s="4" t="s">
        <v>3</v>
      </c>
      <c r="O328" s="4">
        <v>2</v>
      </c>
      <c r="P328" s="4"/>
      <c r="Q328" s="4"/>
      <c r="R328" s="4"/>
      <c r="S328" s="4"/>
      <c r="T328" s="4"/>
      <c r="U328" s="4"/>
      <c r="V328" s="4"/>
      <c r="W328" s="4">
        <v>0</v>
      </c>
      <c r="X328" s="4">
        <v>1</v>
      </c>
      <c r="Y328" s="4">
        <v>0</v>
      </c>
      <c r="Z328" s="4"/>
      <c r="AA328" s="4"/>
      <c r="AB328" s="4"/>
    </row>
    <row r="329" spans="1:28" x14ac:dyDescent="0.2">
      <c r="A329" s="4">
        <v>50</v>
      </c>
      <c r="B329" s="4">
        <v>0</v>
      </c>
      <c r="C329" s="4">
        <v>0</v>
      </c>
      <c r="D329" s="4">
        <v>1</v>
      </c>
      <c r="E329" s="4">
        <v>203</v>
      </c>
      <c r="F329" s="4">
        <f>ROUND(Source!Q317,O329)</f>
        <v>97900.67</v>
      </c>
      <c r="G329" s="4" t="s">
        <v>109</v>
      </c>
      <c r="H329" s="4" t="s">
        <v>110</v>
      </c>
      <c r="I329" s="4"/>
      <c r="J329" s="4"/>
      <c r="K329" s="4">
        <v>-203</v>
      </c>
      <c r="L329" s="4">
        <v>11</v>
      </c>
      <c r="M329" s="4">
        <v>3</v>
      </c>
      <c r="N329" s="4" t="s">
        <v>3</v>
      </c>
      <c r="O329" s="4">
        <v>2</v>
      </c>
      <c r="P329" s="4"/>
      <c r="Q329" s="4"/>
      <c r="R329" s="4"/>
      <c r="S329" s="4"/>
      <c r="T329" s="4"/>
      <c r="U329" s="4"/>
      <c r="V329" s="4"/>
      <c r="W329" s="4">
        <v>97900.67</v>
      </c>
      <c r="X329" s="4">
        <v>1</v>
      </c>
      <c r="Y329" s="4">
        <v>97900.67</v>
      </c>
      <c r="Z329" s="4"/>
      <c r="AA329" s="4"/>
      <c r="AB329" s="4"/>
    </row>
    <row r="330" spans="1:28" x14ac:dyDescent="0.2">
      <c r="A330" s="4">
        <v>50</v>
      </c>
      <c r="B330" s="4">
        <v>0</v>
      </c>
      <c r="C330" s="4">
        <v>0</v>
      </c>
      <c r="D330" s="4">
        <v>1</v>
      </c>
      <c r="E330" s="4">
        <v>231</v>
      </c>
      <c r="F330" s="4">
        <f>ROUND(Source!BB317,O330)</f>
        <v>0</v>
      </c>
      <c r="G330" s="4" t="s">
        <v>111</v>
      </c>
      <c r="H330" s="4" t="s">
        <v>112</v>
      </c>
      <c r="I330" s="4"/>
      <c r="J330" s="4"/>
      <c r="K330" s="4">
        <v>-231</v>
      </c>
      <c r="L330" s="4">
        <v>12</v>
      </c>
      <c r="M330" s="4">
        <v>3</v>
      </c>
      <c r="N330" s="4" t="s">
        <v>3</v>
      </c>
      <c r="O330" s="4">
        <v>2</v>
      </c>
      <c r="P330" s="4"/>
      <c r="Q330" s="4"/>
      <c r="R330" s="4"/>
      <c r="S330" s="4"/>
      <c r="T330" s="4"/>
      <c r="U330" s="4"/>
      <c r="V330" s="4"/>
      <c r="W330" s="4">
        <v>0</v>
      </c>
      <c r="X330" s="4">
        <v>1</v>
      </c>
      <c r="Y330" s="4">
        <v>0</v>
      </c>
      <c r="Z330" s="4"/>
      <c r="AA330" s="4"/>
      <c r="AB330" s="4"/>
    </row>
    <row r="331" spans="1:28" x14ac:dyDescent="0.2">
      <c r="A331" s="4">
        <v>50</v>
      </c>
      <c r="B331" s="4">
        <v>0</v>
      </c>
      <c r="C331" s="4">
        <v>0</v>
      </c>
      <c r="D331" s="4">
        <v>1</v>
      </c>
      <c r="E331" s="4">
        <v>204</v>
      </c>
      <c r="F331" s="4">
        <f>ROUND(Source!R317,O331)</f>
        <v>41198.49</v>
      </c>
      <c r="G331" s="4" t="s">
        <v>113</v>
      </c>
      <c r="H331" s="4" t="s">
        <v>114</v>
      </c>
      <c r="I331" s="4"/>
      <c r="J331" s="4"/>
      <c r="K331" s="4">
        <v>-204</v>
      </c>
      <c r="L331" s="4">
        <v>13</v>
      </c>
      <c r="M331" s="4">
        <v>3</v>
      </c>
      <c r="N331" s="4" t="s">
        <v>3</v>
      </c>
      <c r="O331" s="4">
        <v>2</v>
      </c>
      <c r="P331" s="4"/>
      <c r="Q331" s="4"/>
      <c r="R331" s="4"/>
      <c r="S331" s="4"/>
      <c r="T331" s="4"/>
      <c r="U331" s="4"/>
      <c r="V331" s="4"/>
      <c r="W331" s="4">
        <v>41198.49</v>
      </c>
      <c r="X331" s="4">
        <v>1</v>
      </c>
      <c r="Y331" s="4">
        <v>41198.49</v>
      </c>
      <c r="Z331" s="4"/>
      <c r="AA331" s="4"/>
      <c r="AB331" s="4"/>
    </row>
    <row r="332" spans="1:28" x14ac:dyDescent="0.2">
      <c r="A332" s="4">
        <v>50</v>
      </c>
      <c r="B332" s="4">
        <v>0</v>
      </c>
      <c r="C332" s="4">
        <v>0</v>
      </c>
      <c r="D332" s="4">
        <v>1</v>
      </c>
      <c r="E332" s="4">
        <v>205</v>
      </c>
      <c r="F332" s="4">
        <f>ROUND(Source!S317,O332)</f>
        <v>634059.22</v>
      </c>
      <c r="G332" s="4" t="s">
        <v>115</v>
      </c>
      <c r="H332" s="4" t="s">
        <v>116</v>
      </c>
      <c r="I332" s="4"/>
      <c r="J332" s="4"/>
      <c r="K332" s="4">
        <v>-205</v>
      </c>
      <c r="L332" s="4">
        <v>14</v>
      </c>
      <c r="M332" s="4">
        <v>3</v>
      </c>
      <c r="N332" s="4" t="s">
        <v>3</v>
      </c>
      <c r="O332" s="4">
        <v>2</v>
      </c>
      <c r="P332" s="4"/>
      <c r="Q332" s="4"/>
      <c r="R332" s="4"/>
      <c r="S332" s="4"/>
      <c r="T332" s="4"/>
      <c r="U332" s="4"/>
      <c r="V332" s="4"/>
      <c r="W332" s="4">
        <v>634059.22</v>
      </c>
      <c r="X332" s="4">
        <v>1</v>
      </c>
      <c r="Y332" s="4">
        <v>634059.22</v>
      </c>
      <c r="Z332" s="4"/>
      <c r="AA332" s="4"/>
      <c r="AB332" s="4"/>
    </row>
    <row r="333" spans="1:28" x14ac:dyDescent="0.2">
      <c r="A333" s="4">
        <v>50</v>
      </c>
      <c r="B333" s="4">
        <v>0</v>
      </c>
      <c r="C333" s="4">
        <v>0</v>
      </c>
      <c r="D333" s="4">
        <v>1</v>
      </c>
      <c r="E333" s="4">
        <v>232</v>
      </c>
      <c r="F333" s="4">
        <f>ROUND(Source!BC317,O333)</f>
        <v>0</v>
      </c>
      <c r="G333" s="4" t="s">
        <v>117</v>
      </c>
      <c r="H333" s="4" t="s">
        <v>118</v>
      </c>
      <c r="I333" s="4"/>
      <c r="J333" s="4"/>
      <c r="K333" s="4">
        <v>-232</v>
      </c>
      <c r="L333" s="4">
        <v>15</v>
      </c>
      <c r="M333" s="4">
        <v>3</v>
      </c>
      <c r="N333" s="4" t="s">
        <v>3</v>
      </c>
      <c r="O333" s="4">
        <v>2</v>
      </c>
      <c r="P333" s="4"/>
      <c r="Q333" s="4"/>
      <c r="R333" s="4"/>
      <c r="S333" s="4"/>
      <c r="T333" s="4"/>
      <c r="U333" s="4"/>
      <c r="V333" s="4"/>
      <c r="W333" s="4">
        <v>0</v>
      </c>
      <c r="X333" s="4">
        <v>1</v>
      </c>
      <c r="Y333" s="4">
        <v>0</v>
      </c>
      <c r="Z333" s="4"/>
      <c r="AA333" s="4"/>
      <c r="AB333" s="4"/>
    </row>
    <row r="334" spans="1:28" x14ac:dyDescent="0.2">
      <c r="A334" s="4">
        <v>50</v>
      </c>
      <c r="B334" s="4">
        <v>0</v>
      </c>
      <c r="C334" s="4">
        <v>0</v>
      </c>
      <c r="D334" s="4">
        <v>1</v>
      </c>
      <c r="E334" s="4">
        <v>214</v>
      </c>
      <c r="F334" s="4">
        <f>ROUND(Source!AS317,O334)</f>
        <v>4050043.81</v>
      </c>
      <c r="G334" s="4" t="s">
        <v>119</v>
      </c>
      <c r="H334" s="4" t="s">
        <v>120</v>
      </c>
      <c r="I334" s="4"/>
      <c r="J334" s="4"/>
      <c r="K334" s="4">
        <v>-214</v>
      </c>
      <c r="L334" s="4">
        <v>16</v>
      </c>
      <c r="M334" s="4">
        <v>3</v>
      </c>
      <c r="N334" s="4" t="s">
        <v>3</v>
      </c>
      <c r="O334" s="4">
        <v>2</v>
      </c>
      <c r="P334" s="4"/>
      <c r="Q334" s="4"/>
      <c r="R334" s="4"/>
      <c r="S334" s="4"/>
      <c r="T334" s="4"/>
      <c r="U334" s="4"/>
      <c r="V334" s="4"/>
      <c r="W334" s="4">
        <v>4050043.81</v>
      </c>
      <c r="X334" s="4">
        <v>1</v>
      </c>
      <c r="Y334" s="4">
        <v>4050043.81</v>
      </c>
      <c r="Z334" s="4"/>
      <c r="AA334" s="4"/>
      <c r="AB334" s="4"/>
    </row>
    <row r="335" spans="1:28" x14ac:dyDescent="0.2">
      <c r="A335" s="4">
        <v>50</v>
      </c>
      <c r="B335" s="4">
        <v>0</v>
      </c>
      <c r="C335" s="4">
        <v>0</v>
      </c>
      <c r="D335" s="4">
        <v>1</v>
      </c>
      <c r="E335" s="4">
        <v>215</v>
      </c>
      <c r="F335" s="4">
        <f>ROUND(Source!AT317,O335)</f>
        <v>458591.61</v>
      </c>
      <c r="G335" s="4" t="s">
        <v>121</v>
      </c>
      <c r="H335" s="4" t="s">
        <v>122</v>
      </c>
      <c r="I335" s="4"/>
      <c r="J335" s="4"/>
      <c r="K335" s="4">
        <v>-215</v>
      </c>
      <c r="L335" s="4">
        <v>17</v>
      </c>
      <c r="M335" s="4">
        <v>3</v>
      </c>
      <c r="N335" s="4" t="s">
        <v>3</v>
      </c>
      <c r="O335" s="4">
        <v>2</v>
      </c>
      <c r="P335" s="4"/>
      <c r="Q335" s="4"/>
      <c r="R335" s="4"/>
      <c r="S335" s="4"/>
      <c r="T335" s="4"/>
      <c r="U335" s="4"/>
      <c r="V335" s="4"/>
      <c r="W335" s="4">
        <v>458591.61</v>
      </c>
      <c r="X335" s="4">
        <v>1</v>
      </c>
      <c r="Y335" s="4">
        <v>458591.61</v>
      </c>
      <c r="Z335" s="4"/>
      <c r="AA335" s="4"/>
      <c r="AB335" s="4"/>
    </row>
    <row r="336" spans="1:28" x14ac:dyDescent="0.2">
      <c r="A336" s="4">
        <v>50</v>
      </c>
      <c r="B336" s="4">
        <v>0</v>
      </c>
      <c r="C336" s="4">
        <v>0</v>
      </c>
      <c r="D336" s="4">
        <v>1</v>
      </c>
      <c r="E336" s="4">
        <v>217</v>
      </c>
      <c r="F336" s="4">
        <f>ROUND(Source!AU317,O336)</f>
        <v>957028.49</v>
      </c>
      <c r="G336" s="4" t="s">
        <v>123</v>
      </c>
      <c r="H336" s="4" t="s">
        <v>124</v>
      </c>
      <c r="I336" s="4"/>
      <c r="J336" s="4"/>
      <c r="K336" s="4">
        <v>-217</v>
      </c>
      <c r="L336" s="4">
        <v>18</v>
      </c>
      <c r="M336" s="4">
        <v>3</v>
      </c>
      <c r="N336" s="4" t="s">
        <v>3</v>
      </c>
      <c r="O336" s="4">
        <v>2</v>
      </c>
      <c r="P336" s="4"/>
      <c r="Q336" s="4"/>
      <c r="R336" s="4"/>
      <c r="S336" s="4"/>
      <c r="T336" s="4"/>
      <c r="U336" s="4"/>
      <c r="V336" s="4"/>
      <c r="W336" s="4">
        <v>957028.49</v>
      </c>
      <c r="X336" s="4">
        <v>1</v>
      </c>
      <c r="Y336" s="4">
        <v>957028.49</v>
      </c>
      <c r="Z336" s="4"/>
      <c r="AA336" s="4"/>
      <c r="AB336" s="4"/>
    </row>
    <row r="337" spans="1:206" x14ac:dyDescent="0.2">
      <c r="A337" s="4">
        <v>50</v>
      </c>
      <c r="B337" s="4">
        <v>0</v>
      </c>
      <c r="C337" s="4">
        <v>0</v>
      </c>
      <c r="D337" s="4">
        <v>1</v>
      </c>
      <c r="E337" s="4">
        <v>230</v>
      </c>
      <c r="F337" s="4">
        <f>ROUND(Source!BA317,O337)</f>
        <v>0</v>
      </c>
      <c r="G337" s="4" t="s">
        <v>125</v>
      </c>
      <c r="H337" s="4" t="s">
        <v>126</v>
      </c>
      <c r="I337" s="4"/>
      <c r="J337" s="4"/>
      <c r="K337" s="4">
        <v>-230</v>
      </c>
      <c r="L337" s="4">
        <v>19</v>
      </c>
      <c r="M337" s="4">
        <v>3</v>
      </c>
      <c r="N337" s="4" t="s">
        <v>3</v>
      </c>
      <c r="O337" s="4">
        <v>2</v>
      </c>
      <c r="P337" s="4"/>
      <c r="Q337" s="4"/>
      <c r="R337" s="4"/>
      <c r="S337" s="4"/>
      <c r="T337" s="4"/>
      <c r="U337" s="4"/>
      <c r="V337" s="4"/>
      <c r="W337" s="4">
        <v>0</v>
      </c>
      <c r="X337" s="4">
        <v>1</v>
      </c>
      <c r="Y337" s="4">
        <v>0</v>
      </c>
      <c r="Z337" s="4"/>
      <c r="AA337" s="4"/>
      <c r="AB337" s="4"/>
    </row>
    <row r="338" spans="1:206" x14ac:dyDescent="0.2">
      <c r="A338" s="4">
        <v>50</v>
      </c>
      <c r="B338" s="4">
        <v>0</v>
      </c>
      <c r="C338" s="4">
        <v>0</v>
      </c>
      <c r="D338" s="4">
        <v>1</v>
      </c>
      <c r="E338" s="4">
        <v>206</v>
      </c>
      <c r="F338" s="4">
        <f>ROUND(Source!T317,O338)</f>
        <v>0</v>
      </c>
      <c r="G338" s="4" t="s">
        <v>127</v>
      </c>
      <c r="H338" s="4" t="s">
        <v>128</v>
      </c>
      <c r="I338" s="4"/>
      <c r="J338" s="4"/>
      <c r="K338" s="4">
        <v>-206</v>
      </c>
      <c r="L338" s="4">
        <v>20</v>
      </c>
      <c r="M338" s="4">
        <v>3</v>
      </c>
      <c r="N338" s="4" t="s">
        <v>3</v>
      </c>
      <c r="O338" s="4">
        <v>2</v>
      </c>
      <c r="P338" s="4"/>
      <c r="Q338" s="4"/>
      <c r="R338" s="4"/>
      <c r="S338" s="4"/>
      <c r="T338" s="4"/>
      <c r="U338" s="4"/>
      <c r="V338" s="4"/>
      <c r="W338" s="4">
        <v>0</v>
      </c>
      <c r="X338" s="4">
        <v>1</v>
      </c>
      <c r="Y338" s="4">
        <v>0</v>
      </c>
      <c r="Z338" s="4"/>
      <c r="AA338" s="4"/>
      <c r="AB338" s="4"/>
    </row>
    <row r="339" spans="1:206" x14ac:dyDescent="0.2">
      <c r="A339" s="4">
        <v>50</v>
      </c>
      <c r="B339" s="4">
        <v>0</v>
      </c>
      <c r="C339" s="4">
        <v>0</v>
      </c>
      <c r="D339" s="4">
        <v>1</v>
      </c>
      <c r="E339" s="4">
        <v>207</v>
      </c>
      <c r="F339" s="4">
        <f>Source!U317</f>
        <v>1517.508247878</v>
      </c>
      <c r="G339" s="4" t="s">
        <v>129</v>
      </c>
      <c r="H339" s="4" t="s">
        <v>130</v>
      </c>
      <c r="I339" s="4"/>
      <c r="J339" s="4"/>
      <c r="K339" s="4">
        <v>-207</v>
      </c>
      <c r="L339" s="4">
        <v>21</v>
      </c>
      <c r="M339" s="4">
        <v>3</v>
      </c>
      <c r="N339" s="4" t="s">
        <v>3</v>
      </c>
      <c r="O339" s="4">
        <v>-1</v>
      </c>
      <c r="P339" s="4"/>
      <c r="Q339" s="4"/>
      <c r="R339" s="4"/>
      <c r="S339" s="4"/>
      <c r="T339" s="4"/>
      <c r="U339" s="4"/>
      <c r="V339" s="4"/>
      <c r="W339" s="4">
        <v>1517.5082478779998</v>
      </c>
      <c r="X339" s="4">
        <v>1</v>
      </c>
      <c r="Y339" s="4">
        <v>1517.5082478779998</v>
      </c>
      <c r="Z339" s="4"/>
      <c r="AA339" s="4"/>
      <c r="AB339" s="4"/>
    </row>
    <row r="340" spans="1:206" x14ac:dyDescent="0.2">
      <c r="A340" s="4">
        <v>50</v>
      </c>
      <c r="B340" s="4">
        <v>0</v>
      </c>
      <c r="C340" s="4">
        <v>0</v>
      </c>
      <c r="D340" s="4">
        <v>1</v>
      </c>
      <c r="E340" s="4">
        <v>208</v>
      </c>
      <c r="F340" s="4">
        <f>Source!V317</f>
        <v>0</v>
      </c>
      <c r="G340" s="4" t="s">
        <v>131</v>
      </c>
      <c r="H340" s="4" t="s">
        <v>132</v>
      </c>
      <c r="I340" s="4"/>
      <c r="J340" s="4"/>
      <c r="K340" s="4">
        <v>-208</v>
      </c>
      <c r="L340" s="4">
        <v>22</v>
      </c>
      <c r="M340" s="4">
        <v>3</v>
      </c>
      <c r="N340" s="4" t="s">
        <v>3</v>
      </c>
      <c r="O340" s="4">
        <v>-1</v>
      </c>
      <c r="P340" s="4"/>
      <c r="Q340" s="4"/>
      <c r="R340" s="4"/>
      <c r="S340" s="4"/>
      <c r="T340" s="4"/>
      <c r="U340" s="4"/>
      <c r="V340" s="4"/>
      <c r="W340" s="4">
        <v>0</v>
      </c>
      <c r="X340" s="4">
        <v>1</v>
      </c>
      <c r="Y340" s="4">
        <v>0</v>
      </c>
      <c r="Z340" s="4"/>
      <c r="AA340" s="4"/>
      <c r="AB340" s="4"/>
    </row>
    <row r="341" spans="1:206" x14ac:dyDescent="0.2">
      <c r="A341" s="4">
        <v>50</v>
      </c>
      <c r="B341" s="4">
        <v>0</v>
      </c>
      <c r="C341" s="4">
        <v>0</v>
      </c>
      <c r="D341" s="4">
        <v>1</v>
      </c>
      <c r="E341" s="4">
        <v>209</v>
      </c>
      <c r="F341" s="4">
        <f>ROUND(Source!W317,O341)</f>
        <v>0</v>
      </c>
      <c r="G341" s="4" t="s">
        <v>133</v>
      </c>
      <c r="H341" s="4" t="s">
        <v>134</v>
      </c>
      <c r="I341" s="4"/>
      <c r="J341" s="4"/>
      <c r="K341" s="4">
        <v>-209</v>
      </c>
      <c r="L341" s="4">
        <v>23</v>
      </c>
      <c r="M341" s="4">
        <v>3</v>
      </c>
      <c r="N341" s="4" t="s">
        <v>3</v>
      </c>
      <c r="O341" s="4">
        <v>2</v>
      </c>
      <c r="P341" s="4"/>
      <c r="Q341" s="4"/>
      <c r="R341" s="4"/>
      <c r="S341" s="4"/>
      <c r="T341" s="4"/>
      <c r="U341" s="4"/>
      <c r="V341" s="4"/>
      <c r="W341" s="4">
        <v>0</v>
      </c>
      <c r="X341" s="4">
        <v>1</v>
      </c>
      <c r="Y341" s="4">
        <v>0</v>
      </c>
      <c r="Z341" s="4"/>
      <c r="AA341" s="4"/>
      <c r="AB341" s="4"/>
    </row>
    <row r="342" spans="1:206" x14ac:dyDescent="0.2">
      <c r="A342" s="4">
        <v>50</v>
      </c>
      <c r="B342" s="4">
        <v>0</v>
      </c>
      <c r="C342" s="4">
        <v>0</v>
      </c>
      <c r="D342" s="4">
        <v>1</v>
      </c>
      <c r="E342" s="4">
        <v>233</v>
      </c>
      <c r="F342" s="4">
        <f>ROUND(Source!BD317,O342)</f>
        <v>0</v>
      </c>
      <c r="G342" s="4" t="s">
        <v>135</v>
      </c>
      <c r="H342" s="4" t="s">
        <v>136</v>
      </c>
      <c r="I342" s="4"/>
      <c r="J342" s="4"/>
      <c r="K342" s="4">
        <v>-233</v>
      </c>
      <c r="L342" s="4">
        <v>24</v>
      </c>
      <c r="M342" s="4">
        <v>3</v>
      </c>
      <c r="N342" s="4" t="s">
        <v>3</v>
      </c>
      <c r="O342" s="4">
        <v>2</v>
      </c>
      <c r="P342" s="4"/>
      <c r="Q342" s="4"/>
      <c r="R342" s="4"/>
      <c r="S342" s="4"/>
      <c r="T342" s="4"/>
      <c r="U342" s="4"/>
      <c r="V342" s="4"/>
      <c r="W342" s="4">
        <v>0</v>
      </c>
      <c r="X342" s="4">
        <v>1</v>
      </c>
      <c r="Y342" s="4">
        <v>0</v>
      </c>
      <c r="Z342" s="4"/>
      <c r="AA342" s="4"/>
      <c r="AB342" s="4"/>
    </row>
    <row r="343" spans="1:206" x14ac:dyDescent="0.2">
      <c r="A343" s="4">
        <v>50</v>
      </c>
      <c r="B343" s="4">
        <v>0</v>
      </c>
      <c r="C343" s="4">
        <v>0</v>
      </c>
      <c r="D343" s="4">
        <v>1</v>
      </c>
      <c r="E343" s="4">
        <v>210</v>
      </c>
      <c r="F343" s="4">
        <f>ROUND(Source!X317,O343)</f>
        <v>461652.64</v>
      </c>
      <c r="G343" s="4" t="s">
        <v>137</v>
      </c>
      <c r="H343" s="4" t="s">
        <v>138</v>
      </c>
      <c r="I343" s="4"/>
      <c r="J343" s="4"/>
      <c r="K343" s="4">
        <v>-210</v>
      </c>
      <c r="L343" s="4">
        <v>25</v>
      </c>
      <c r="M343" s="4">
        <v>3</v>
      </c>
      <c r="N343" s="4" t="s">
        <v>3</v>
      </c>
      <c r="O343" s="4">
        <v>2</v>
      </c>
      <c r="P343" s="4"/>
      <c r="Q343" s="4"/>
      <c r="R343" s="4"/>
      <c r="S343" s="4"/>
      <c r="T343" s="4"/>
      <c r="U343" s="4"/>
      <c r="V343" s="4"/>
      <c r="W343" s="4">
        <v>461652.64</v>
      </c>
      <c r="X343" s="4">
        <v>1</v>
      </c>
      <c r="Y343" s="4">
        <v>461652.64</v>
      </c>
      <c r="Z343" s="4"/>
      <c r="AA343" s="4"/>
      <c r="AB343" s="4"/>
    </row>
    <row r="344" spans="1:206" x14ac:dyDescent="0.2">
      <c r="A344" s="4">
        <v>50</v>
      </c>
      <c r="B344" s="4">
        <v>0</v>
      </c>
      <c r="C344" s="4">
        <v>0</v>
      </c>
      <c r="D344" s="4">
        <v>1</v>
      </c>
      <c r="E344" s="4">
        <v>211</v>
      </c>
      <c r="F344" s="4">
        <f>ROUND(Source!Y317,O344)</f>
        <v>259964.24</v>
      </c>
      <c r="G344" s="4" t="s">
        <v>139</v>
      </c>
      <c r="H344" s="4" t="s">
        <v>140</v>
      </c>
      <c r="I344" s="4"/>
      <c r="J344" s="4"/>
      <c r="K344" s="4">
        <v>-211</v>
      </c>
      <c r="L344" s="4">
        <v>26</v>
      </c>
      <c r="M344" s="4">
        <v>3</v>
      </c>
      <c r="N344" s="4" t="s">
        <v>3</v>
      </c>
      <c r="O344" s="4">
        <v>2</v>
      </c>
      <c r="P344" s="4"/>
      <c r="Q344" s="4"/>
      <c r="R344" s="4"/>
      <c r="S344" s="4"/>
      <c r="T344" s="4"/>
      <c r="U344" s="4"/>
      <c r="V344" s="4"/>
      <c r="W344" s="4">
        <v>259964.24</v>
      </c>
      <c r="X344" s="4">
        <v>1</v>
      </c>
      <c r="Y344" s="4">
        <v>259964.24</v>
      </c>
      <c r="Z344" s="4"/>
      <c r="AA344" s="4"/>
      <c r="AB344" s="4"/>
    </row>
    <row r="345" spans="1:206" x14ac:dyDescent="0.2">
      <c r="A345" s="4">
        <v>50</v>
      </c>
      <c r="B345" s="4">
        <v>0</v>
      </c>
      <c r="C345" s="4">
        <v>0</v>
      </c>
      <c r="D345" s="4">
        <v>1</v>
      </c>
      <c r="E345" s="4">
        <v>224</v>
      </c>
      <c r="F345" s="4">
        <f>ROUND(Source!AR317,O345)</f>
        <v>5465663.9100000001</v>
      </c>
      <c r="G345" s="4" t="s">
        <v>141</v>
      </c>
      <c r="H345" s="4" t="s">
        <v>142</v>
      </c>
      <c r="I345" s="4"/>
      <c r="J345" s="4"/>
      <c r="K345" s="4">
        <v>-224</v>
      </c>
      <c r="L345" s="4">
        <v>27</v>
      </c>
      <c r="M345" s="4">
        <v>3</v>
      </c>
      <c r="N345" s="4" t="s">
        <v>3</v>
      </c>
      <c r="O345" s="4">
        <v>2</v>
      </c>
      <c r="P345" s="4"/>
      <c r="Q345" s="4"/>
      <c r="R345" s="4"/>
      <c r="S345" s="4"/>
      <c r="T345" s="4"/>
      <c r="U345" s="4"/>
      <c r="V345" s="4"/>
      <c r="W345" s="4">
        <v>5465663.9100000001</v>
      </c>
      <c r="X345" s="4">
        <v>1</v>
      </c>
      <c r="Y345" s="4">
        <v>5465663.9100000001</v>
      </c>
      <c r="Z345" s="4"/>
      <c r="AA345" s="4"/>
      <c r="AB345" s="4"/>
    </row>
    <row r="346" spans="1:206" x14ac:dyDescent="0.2">
      <c r="A346" s="4">
        <v>50</v>
      </c>
      <c r="B346" s="4">
        <v>1</v>
      </c>
      <c r="C346" s="4">
        <v>0</v>
      </c>
      <c r="D346" s="4">
        <v>2</v>
      </c>
      <c r="E346" s="4">
        <v>0</v>
      </c>
      <c r="F346" s="4">
        <f>ROUND(F344+F343+F319+1.6*F331,O346)</f>
        <v>5465663.9400000004</v>
      </c>
      <c r="G346" s="4" t="s">
        <v>438</v>
      </c>
      <c r="H346" s="4" t="s">
        <v>439</v>
      </c>
      <c r="I346" s="4"/>
      <c r="J346" s="4"/>
      <c r="K346" s="4">
        <v>212</v>
      </c>
      <c r="L346" s="4">
        <v>28</v>
      </c>
      <c r="M346" s="4">
        <v>0</v>
      </c>
      <c r="N346" s="4" t="s">
        <v>3</v>
      </c>
      <c r="O346" s="4">
        <v>2</v>
      </c>
      <c r="P346" s="4"/>
      <c r="Q346" s="4"/>
      <c r="R346" s="4"/>
      <c r="S346" s="4"/>
      <c r="T346" s="4"/>
      <c r="U346" s="4"/>
      <c r="V346" s="4"/>
      <c r="W346" s="4">
        <v>5465663.9400000004</v>
      </c>
      <c r="X346" s="4">
        <v>1</v>
      </c>
      <c r="Y346" s="4">
        <v>5465663.9400000004</v>
      </c>
      <c r="Z346" s="4"/>
      <c r="AA346" s="4"/>
      <c r="AB346" s="4"/>
    </row>
    <row r="347" spans="1:206" x14ac:dyDescent="0.2">
      <c r="A347" s="4">
        <v>50</v>
      </c>
      <c r="B347" s="4">
        <v>1</v>
      </c>
      <c r="C347" s="4">
        <v>0</v>
      </c>
      <c r="D347" s="4">
        <v>2</v>
      </c>
      <c r="E347" s="4">
        <v>0</v>
      </c>
      <c r="F347" s="4">
        <f>ROUND(0.2*F346,O347)</f>
        <v>1093132.79</v>
      </c>
      <c r="G347" s="4" t="s">
        <v>440</v>
      </c>
      <c r="H347" s="4" t="s">
        <v>441</v>
      </c>
      <c r="I347" s="4"/>
      <c r="J347" s="4"/>
      <c r="K347" s="4">
        <v>212</v>
      </c>
      <c r="L347" s="4">
        <v>29</v>
      </c>
      <c r="M347" s="4">
        <v>0</v>
      </c>
      <c r="N347" s="4" t="s">
        <v>3</v>
      </c>
      <c r="O347" s="4">
        <v>2</v>
      </c>
      <c r="P347" s="4"/>
      <c r="Q347" s="4"/>
      <c r="R347" s="4"/>
      <c r="S347" s="4"/>
      <c r="T347" s="4"/>
      <c r="U347" s="4"/>
      <c r="V347" s="4"/>
      <c r="W347" s="4">
        <v>1093132.79</v>
      </c>
      <c r="X347" s="4">
        <v>1</v>
      </c>
      <c r="Y347" s="4">
        <v>1093132.79</v>
      </c>
      <c r="Z347" s="4"/>
      <c r="AA347" s="4"/>
      <c r="AB347" s="4"/>
    </row>
    <row r="348" spans="1:206" x14ac:dyDescent="0.2">
      <c r="A348" s="4">
        <v>50</v>
      </c>
      <c r="B348" s="4">
        <v>1</v>
      </c>
      <c r="C348" s="4">
        <v>0</v>
      </c>
      <c r="D348" s="4">
        <v>2</v>
      </c>
      <c r="E348" s="4">
        <v>0</v>
      </c>
      <c r="F348" s="4">
        <f>ROUND(F347+F346,O348)</f>
        <v>6558796.7300000004</v>
      </c>
      <c r="G348" s="4" t="s">
        <v>442</v>
      </c>
      <c r="H348" s="4" t="s">
        <v>443</v>
      </c>
      <c r="I348" s="4"/>
      <c r="J348" s="4"/>
      <c r="K348" s="4">
        <v>212</v>
      </c>
      <c r="L348" s="4">
        <v>30</v>
      </c>
      <c r="M348" s="4">
        <v>0</v>
      </c>
      <c r="N348" s="4" t="s">
        <v>3</v>
      </c>
      <c r="O348" s="4">
        <v>2</v>
      </c>
      <c r="P348" s="4"/>
      <c r="Q348" s="4"/>
      <c r="R348" s="4"/>
      <c r="S348" s="4"/>
      <c r="T348" s="4"/>
      <c r="U348" s="4"/>
      <c r="V348" s="4"/>
      <c r="W348" s="4">
        <v>6558796.7300000004</v>
      </c>
      <c r="X348" s="4">
        <v>1</v>
      </c>
      <c r="Y348" s="4">
        <v>6558796.7300000004</v>
      </c>
      <c r="Z348" s="4"/>
      <c r="AA348" s="4"/>
      <c r="AB348" s="4"/>
    </row>
    <row r="350" spans="1:206" x14ac:dyDescent="0.2">
      <c r="A350" s="1">
        <v>3</v>
      </c>
      <c r="B350" s="1">
        <v>0</v>
      </c>
      <c r="C350" s="1"/>
      <c r="D350" s="1">
        <f>ROW(A653)</f>
        <v>653</v>
      </c>
      <c r="E350" s="1"/>
      <c r="F350" s="1" t="s">
        <v>16</v>
      </c>
      <c r="G350" s="1" t="s">
        <v>444</v>
      </c>
      <c r="H350" s="1" t="s">
        <v>3</v>
      </c>
      <c r="I350" s="1">
        <v>0</v>
      </c>
      <c r="J350" s="1" t="s">
        <v>3</v>
      </c>
      <c r="K350" s="1">
        <v>-1</v>
      </c>
      <c r="L350" s="1" t="s">
        <v>3</v>
      </c>
      <c r="M350" s="1" t="s">
        <v>3</v>
      </c>
      <c r="N350" s="1"/>
      <c r="O350" s="1"/>
      <c r="P350" s="1"/>
      <c r="Q350" s="1"/>
      <c r="R350" s="1"/>
      <c r="S350" s="1">
        <v>0</v>
      </c>
      <c r="T350" s="1"/>
      <c r="U350" s="1" t="s">
        <v>3</v>
      </c>
      <c r="V350" s="1">
        <v>0</v>
      </c>
      <c r="W350" s="1"/>
      <c r="X350" s="1"/>
      <c r="Y350" s="1"/>
      <c r="Z350" s="1"/>
      <c r="AA350" s="1"/>
      <c r="AB350" s="1" t="s">
        <v>3</v>
      </c>
      <c r="AC350" s="1" t="s">
        <v>3</v>
      </c>
      <c r="AD350" s="1" t="s">
        <v>3</v>
      </c>
      <c r="AE350" s="1" t="s">
        <v>3</v>
      </c>
      <c r="AF350" s="1" t="s">
        <v>3</v>
      </c>
      <c r="AG350" s="1" t="s">
        <v>3</v>
      </c>
      <c r="AH350" s="1"/>
      <c r="AI350" s="1"/>
      <c r="AJ350" s="1"/>
      <c r="AK350" s="1"/>
      <c r="AL350" s="1"/>
      <c r="AM350" s="1"/>
      <c r="AN350" s="1"/>
      <c r="AO350" s="1"/>
      <c r="AP350" s="1" t="s">
        <v>3</v>
      </c>
      <c r="AQ350" s="1" t="s">
        <v>3</v>
      </c>
      <c r="AR350" s="1" t="s">
        <v>3</v>
      </c>
      <c r="AS350" s="1"/>
      <c r="AT350" s="1"/>
      <c r="AU350" s="1"/>
      <c r="AV350" s="1"/>
      <c r="AW350" s="1"/>
      <c r="AX350" s="1"/>
      <c r="AY350" s="1"/>
      <c r="AZ350" s="1" t="s">
        <v>3</v>
      </c>
      <c r="BA350" s="1"/>
      <c r="BB350" s="1" t="s">
        <v>3</v>
      </c>
      <c r="BC350" s="1" t="s">
        <v>3</v>
      </c>
      <c r="BD350" s="1" t="s">
        <v>3</v>
      </c>
      <c r="BE350" s="1" t="s">
        <v>3</v>
      </c>
      <c r="BF350" s="1" t="s">
        <v>3</v>
      </c>
      <c r="BG350" s="1" t="s">
        <v>3</v>
      </c>
      <c r="BH350" s="1" t="s">
        <v>3</v>
      </c>
      <c r="BI350" s="1" t="s">
        <v>3</v>
      </c>
      <c r="BJ350" s="1" t="s">
        <v>3</v>
      </c>
      <c r="BK350" s="1" t="s">
        <v>3</v>
      </c>
      <c r="BL350" s="1" t="s">
        <v>3</v>
      </c>
      <c r="BM350" s="1" t="s">
        <v>3</v>
      </c>
      <c r="BN350" s="1" t="s">
        <v>3</v>
      </c>
      <c r="BO350" s="1" t="s">
        <v>3</v>
      </c>
      <c r="BP350" s="1" t="s">
        <v>3</v>
      </c>
      <c r="BQ350" s="1"/>
      <c r="BR350" s="1"/>
      <c r="BS350" s="1"/>
      <c r="BT350" s="1"/>
      <c r="BU350" s="1"/>
      <c r="BV350" s="1"/>
      <c r="BW350" s="1"/>
      <c r="BX350" s="1">
        <v>0</v>
      </c>
      <c r="BY350" s="1"/>
      <c r="BZ350" s="1"/>
      <c r="CA350" s="1"/>
      <c r="CB350" s="1"/>
      <c r="CC350" s="1"/>
      <c r="CD350" s="1"/>
      <c r="CE350" s="1"/>
      <c r="CF350" s="1">
        <v>0</v>
      </c>
      <c r="CG350" s="1">
        <v>0</v>
      </c>
      <c r="CH350" s="1"/>
      <c r="CI350" s="1" t="s">
        <v>3</v>
      </c>
      <c r="CJ350" s="1" t="s">
        <v>3</v>
      </c>
      <c r="CK350" t="s">
        <v>3</v>
      </c>
      <c r="CL350" t="s">
        <v>3</v>
      </c>
      <c r="CM350" t="s">
        <v>3</v>
      </c>
      <c r="CN350" t="s">
        <v>3</v>
      </c>
      <c r="CO350" t="s">
        <v>3</v>
      </c>
      <c r="CP350" t="s">
        <v>3</v>
      </c>
      <c r="CQ350" t="s">
        <v>3</v>
      </c>
    </row>
    <row r="352" spans="1:206" x14ac:dyDescent="0.2">
      <c r="A352" s="2">
        <v>52</v>
      </c>
      <c r="B352" s="2">
        <f t="shared" ref="B352:G352" si="306">B653</f>
        <v>0</v>
      </c>
      <c r="C352" s="2">
        <f t="shared" si="306"/>
        <v>3</v>
      </c>
      <c r="D352" s="2">
        <f t="shared" si="306"/>
        <v>350</v>
      </c>
      <c r="E352" s="2">
        <f t="shared" si="306"/>
        <v>0</v>
      </c>
      <c r="F352" s="2" t="str">
        <f t="shared" si="306"/>
        <v>Новая локальная смета</v>
      </c>
      <c r="G352" s="2" t="str">
        <f t="shared" si="306"/>
        <v>Реконструкция РУ-10кВ в ЗТП-2 по адресу:  г.Москва,  поселение Десёновское, ДНП "Витязь".</v>
      </c>
      <c r="H352" s="2"/>
      <c r="I352" s="2"/>
      <c r="J352" s="2"/>
      <c r="K352" s="2"/>
      <c r="L352" s="2"/>
      <c r="M352" s="2"/>
      <c r="N352" s="2"/>
      <c r="O352" s="2">
        <f t="shared" ref="O352:AT352" si="307">O653</f>
        <v>5067773.74</v>
      </c>
      <c r="P352" s="2">
        <f t="shared" si="307"/>
        <v>4262306.84</v>
      </c>
      <c r="Q352" s="2">
        <f t="shared" si="307"/>
        <v>121922.67</v>
      </c>
      <c r="R352" s="2">
        <f t="shared" si="307"/>
        <v>53518.86</v>
      </c>
      <c r="S352" s="2">
        <f t="shared" si="307"/>
        <v>683544.23</v>
      </c>
      <c r="T352" s="2">
        <f t="shared" si="307"/>
        <v>0</v>
      </c>
      <c r="U352" s="2">
        <f t="shared" si="307"/>
        <v>1642.1956508779999</v>
      </c>
      <c r="V352" s="2">
        <f t="shared" si="307"/>
        <v>0</v>
      </c>
      <c r="W352" s="2">
        <f t="shared" si="307"/>
        <v>0</v>
      </c>
      <c r="X352" s="2">
        <f t="shared" si="307"/>
        <v>498800.28</v>
      </c>
      <c r="Y352" s="2">
        <f t="shared" si="307"/>
        <v>280253.09999999998</v>
      </c>
      <c r="Z352" s="2">
        <f t="shared" si="307"/>
        <v>0</v>
      </c>
      <c r="AA352" s="2">
        <f t="shared" si="307"/>
        <v>0</v>
      </c>
      <c r="AB352" s="2">
        <f t="shared" si="307"/>
        <v>0</v>
      </c>
      <c r="AC352" s="2">
        <f t="shared" si="307"/>
        <v>0</v>
      </c>
      <c r="AD352" s="2">
        <f t="shared" si="307"/>
        <v>0</v>
      </c>
      <c r="AE352" s="2">
        <f t="shared" si="307"/>
        <v>0</v>
      </c>
      <c r="AF352" s="2">
        <f t="shared" si="307"/>
        <v>0</v>
      </c>
      <c r="AG352" s="2">
        <f t="shared" si="307"/>
        <v>0</v>
      </c>
      <c r="AH352" s="2">
        <f t="shared" si="307"/>
        <v>0</v>
      </c>
      <c r="AI352" s="2">
        <f t="shared" si="307"/>
        <v>0</v>
      </c>
      <c r="AJ352" s="2">
        <f t="shared" si="307"/>
        <v>0</v>
      </c>
      <c r="AK352" s="2">
        <f t="shared" si="307"/>
        <v>0</v>
      </c>
      <c r="AL352" s="2">
        <f t="shared" si="307"/>
        <v>0</v>
      </c>
      <c r="AM352" s="2">
        <f t="shared" si="307"/>
        <v>0</v>
      </c>
      <c r="AN352" s="2">
        <f t="shared" si="307"/>
        <v>0</v>
      </c>
      <c r="AO352" s="2">
        <f t="shared" si="307"/>
        <v>0</v>
      </c>
      <c r="AP352" s="2">
        <f t="shared" si="307"/>
        <v>0</v>
      </c>
      <c r="AQ352" s="2">
        <f t="shared" si="307"/>
        <v>0</v>
      </c>
      <c r="AR352" s="2">
        <f t="shared" si="307"/>
        <v>5932457.2599999998</v>
      </c>
      <c r="AS352" s="2">
        <f t="shared" si="307"/>
        <v>4346983.7</v>
      </c>
      <c r="AT352" s="2">
        <f t="shared" si="307"/>
        <v>582834.02</v>
      </c>
      <c r="AU352" s="2">
        <f t="shared" ref="AU352:BZ352" si="308">AU653</f>
        <v>1002639.54</v>
      </c>
      <c r="AV352" s="2">
        <f t="shared" si="308"/>
        <v>4262306.84</v>
      </c>
      <c r="AW352" s="2">
        <f t="shared" si="308"/>
        <v>4262306.84</v>
      </c>
      <c r="AX352" s="2">
        <f t="shared" si="308"/>
        <v>0</v>
      </c>
      <c r="AY352" s="2">
        <f t="shared" si="308"/>
        <v>4262306.84</v>
      </c>
      <c r="AZ352" s="2">
        <f t="shared" si="308"/>
        <v>0</v>
      </c>
      <c r="BA352" s="2">
        <f t="shared" si="308"/>
        <v>0</v>
      </c>
      <c r="BB352" s="2">
        <f t="shared" si="308"/>
        <v>0</v>
      </c>
      <c r="BC352" s="2">
        <f t="shared" si="308"/>
        <v>0</v>
      </c>
      <c r="BD352" s="2">
        <f t="shared" si="308"/>
        <v>0</v>
      </c>
      <c r="BE352" s="2">
        <f t="shared" si="308"/>
        <v>0</v>
      </c>
      <c r="BF352" s="2">
        <f t="shared" si="308"/>
        <v>0</v>
      </c>
      <c r="BG352" s="2">
        <f t="shared" si="308"/>
        <v>0</v>
      </c>
      <c r="BH352" s="2">
        <f t="shared" si="308"/>
        <v>0</v>
      </c>
      <c r="BI352" s="2">
        <f t="shared" si="308"/>
        <v>0</v>
      </c>
      <c r="BJ352" s="2">
        <f t="shared" si="308"/>
        <v>0</v>
      </c>
      <c r="BK352" s="2">
        <f t="shared" si="308"/>
        <v>0</v>
      </c>
      <c r="BL352" s="2">
        <f t="shared" si="308"/>
        <v>0</v>
      </c>
      <c r="BM352" s="2">
        <f t="shared" si="308"/>
        <v>0</v>
      </c>
      <c r="BN352" s="2">
        <f t="shared" si="308"/>
        <v>0</v>
      </c>
      <c r="BO352" s="2">
        <f t="shared" si="308"/>
        <v>0</v>
      </c>
      <c r="BP352" s="2">
        <f t="shared" si="308"/>
        <v>0</v>
      </c>
      <c r="BQ352" s="2">
        <f t="shared" si="308"/>
        <v>0</v>
      </c>
      <c r="BR352" s="2">
        <f t="shared" si="308"/>
        <v>0</v>
      </c>
      <c r="BS352" s="2">
        <f t="shared" si="308"/>
        <v>0</v>
      </c>
      <c r="BT352" s="2">
        <f t="shared" si="308"/>
        <v>0</v>
      </c>
      <c r="BU352" s="2">
        <f t="shared" si="308"/>
        <v>0</v>
      </c>
      <c r="BV352" s="2">
        <f t="shared" si="308"/>
        <v>0</v>
      </c>
      <c r="BW352" s="2">
        <f t="shared" si="308"/>
        <v>0</v>
      </c>
      <c r="BX352" s="2">
        <f t="shared" si="308"/>
        <v>0</v>
      </c>
      <c r="BY352" s="2">
        <f t="shared" si="308"/>
        <v>0</v>
      </c>
      <c r="BZ352" s="2">
        <f t="shared" si="308"/>
        <v>0</v>
      </c>
      <c r="CA352" s="2">
        <f t="shared" ref="CA352:DF352" si="309">CA653</f>
        <v>0</v>
      </c>
      <c r="CB352" s="2">
        <f t="shared" si="309"/>
        <v>0</v>
      </c>
      <c r="CC352" s="2">
        <f t="shared" si="309"/>
        <v>0</v>
      </c>
      <c r="CD352" s="2">
        <f t="shared" si="309"/>
        <v>0</v>
      </c>
      <c r="CE352" s="2">
        <f t="shared" si="309"/>
        <v>0</v>
      </c>
      <c r="CF352" s="2">
        <f t="shared" si="309"/>
        <v>0</v>
      </c>
      <c r="CG352" s="2">
        <f t="shared" si="309"/>
        <v>0</v>
      </c>
      <c r="CH352" s="2">
        <f t="shared" si="309"/>
        <v>0</v>
      </c>
      <c r="CI352" s="2">
        <f t="shared" si="309"/>
        <v>0</v>
      </c>
      <c r="CJ352" s="2">
        <f t="shared" si="309"/>
        <v>0</v>
      </c>
      <c r="CK352" s="2">
        <f t="shared" si="309"/>
        <v>0</v>
      </c>
      <c r="CL352" s="2">
        <f t="shared" si="309"/>
        <v>0</v>
      </c>
      <c r="CM352" s="2">
        <f t="shared" si="309"/>
        <v>0</v>
      </c>
      <c r="CN352" s="2">
        <f t="shared" si="309"/>
        <v>0</v>
      </c>
      <c r="CO352" s="2">
        <f t="shared" si="309"/>
        <v>0</v>
      </c>
      <c r="CP352" s="2">
        <f t="shared" si="309"/>
        <v>0</v>
      </c>
      <c r="CQ352" s="2">
        <f t="shared" si="309"/>
        <v>0</v>
      </c>
      <c r="CR352" s="2">
        <f t="shared" si="309"/>
        <v>0</v>
      </c>
      <c r="CS352" s="2">
        <f t="shared" si="309"/>
        <v>0</v>
      </c>
      <c r="CT352" s="2">
        <f t="shared" si="309"/>
        <v>0</v>
      </c>
      <c r="CU352" s="2">
        <f t="shared" si="309"/>
        <v>0</v>
      </c>
      <c r="CV352" s="2">
        <f t="shared" si="309"/>
        <v>0</v>
      </c>
      <c r="CW352" s="2">
        <f t="shared" si="309"/>
        <v>0</v>
      </c>
      <c r="CX352" s="2">
        <f t="shared" si="309"/>
        <v>0</v>
      </c>
      <c r="CY352" s="2">
        <f t="shared" si="309"/>
        <v>0</v>
      </c>
      <c r="CZ352" s="2">
        <f t="shared" si="309"/>
        <v>0</v>
      </c>
      <c r="DA352" s="2">
        <f t="shared" si="309"/>
        <v>0</v>
      </c>
      <c r="DB352" s="2">
        <f t="shared" si="309"/>
        <v>0</v>
      </c>
      <c r="DC352" s="2">
        <f t="shared" si="309"/>
        <v>0</v>
      </c>
      <c r="DD352" s="2">
        <f t="shared" si="309"/>
        <v>0</v>
      </c>
      <c r="DE352" s="2">
        <f t="shared" si="309"/>
        <v>0</v>
      </c>
      <c r="DF352" s="2">
        <f t="shared" si="309"/>
        <v>0</v>
      </c>
      <c r="DG352" s="3">
        <f t="shared" ref="DG352:EL352" si="310">DG653</f>
        <v>0</v>
      </c>
      <c r="DH352" s="3">
        <f t="shared" si="310"/>
        <v>0</v>
      </c>
      <c r="DI352" s="3">
        <f t="shared" si="310"/>
        <v>0</v>
      </c>
      <c r="DJ352" s="3">
        <f t="shared" si="310"/>
        <v>0</v>
      </c>
      <c r="DK352" s="3">
        <f t="shared" si="310"/>
        <v>0</v>
      </c>
      <c r="DL352" s="3">
        <f t="shared" si="310"/>
        <v>0</v>
      </c>
      <c r="DM352" s="3">
        <f t="shared" si="310"/>
        <v>0</v>
      </c>
      <c r="DN352" s="3">
        <f t="shared" si="310"/>
        <v>0</v>
      </c>
      <c r="DO352" s="3">
        <f t="shared" si="310"/>
        <v>0</v>
      </c>
      <c r="DP352" s="3">
        <f t="shared" si="310"/>
        <v>0</v>
      </c>
      <c r="DQ352" s="3">
        <f t="shared" si="310"/>
        <v>0</v>
      </c>
      <c r="DR352" s="3">
        <f t="shared" si="310"/>
        <v>0</v>
      </c>
      <c r="DS352" s="3">
        <f t="shared" si="310"/>
        <v>0</v>
      </c>
      <c r="DT352" s="3">
        <f t="shared" si="310"/>
        <v>0</v>
      </c>
      <c r="DU352" s="3">
        <f t="shared" si="310"/>
        <v>0</v>
      </c>
      <c r="DV352" s="3">
        <f t="shared" si="310"/>
        <v>0</v>
      </c>
      <c r="DW352" s="3">
        <f t="shared" si="310"/>
        <v>0</v>
      </c>
      <c r="DX352" s="3">
        <f t="shared" si="310"/>
        <v>0</v>
      </c>
      <c r="DY352" s="3">
        <f t="shared" si="310"/>
        <v>0</v>
      </c>
      <c r="DZ352" s="3">
        <f t="shared" si="310"/>
        <v>0</v>
      </c>
      <c r="EA352" s="3">
        <f t="shared" si="310"/>
        <v>0</v>
      </c>
      <c r="EB352" s="3">
        <f t="shared" si="310"/>
        <v>0</v>
      </c>
      <c r="EC352" s="3">
        <f t="shared" si="310"/>
        <v>0</v>
      </c>
      <c r="ED352" s="3">
        <f t="shared" si="310"/>
        <v>0</v>
      </c>
      <c r="EE352" s="3">
        <f t="shared" si="310"/>
        <v>0</v>
      </c>
      <c r="EF352" s="3">
        <f t="shared" si="310"/>
        <v>0</v>
      </c>
      <c r="EG352" s="3">
        <f t="shared" si="310"/>
        <v>0</v>
      </c>
      <c r="EH352" s="3">
        <f t="shared" si="310"/>
        <v>0</v>
      </c>
      <c r="EI352" s="3">
        <f t="shared" si="310"/>
        <v>0</v>
      </c>
      <c r="EJ352" s="3">
        <f t="shared" si="310"/>
        <v>0</v>
      </c>
      <c r="EK352" s="3">
        <f t="shared" si="310"/>
        <v>0</v>
      </c>
      <c r="EL352" s="3">
        <f t="shared" si="310"/>
        <v>0</v>
      </c>
      <c r="EM352" s="3">
        <f t="shared" ref="EM352:FR352" si="311">EM653</f>
        <v>0</v>
      </c>
      <c r="EN352" s="3">
        <f t="shared" si="311"/>
        <v>0</v>
      </c>
      <c r="EO352" s="3">
        <f t="shared" si="311"/>
        <v>0</v>
      </c>
      <c r="EP352" s="3">
        <f t="shared" si="311"/>
        <v>0</v>
      </c>
      <c r="EQ352" s="3">
        <f t="shared" si="311"/>
        <v>0</v>
      </c>
      <c r="ER352" s="3">
        <f t="shared" si="311"/>
        <v>0</v>
      </c>
      <c r="ES352" s="3">
        <f t="shared" si="311"/>
        <v>0</v>
      </c>
      <c r="ET352" s="3">
        <f t="shared" si="311"/>
        <v>0</v>
      </c>
      <c r="EU352" s="3">
        <f t="shared" si="311"/>
        <v>0</v>
      </c>
      <c r="EV352" s="3">
        <f t="shared" si="311"/>
        <v>0</v>
      </c>
      <c r="EW352" s="3">
        <f t="shared" si="311"/>
        <v>0</v>
      </c>
      <c r="EX352" s="3">
        <f t="shared" si="311"/>
        <v>0</v>
      </c>
      <c r="EY352" s="3">
        <f t="shared" si="311"/>
        <v>0</v>
      </c>
      <c r="EZ352" s="3">
        <f t="shared" si="311"/>
        <v>0</v>
      </c>
      <c r="FA352" s="3">
        <f t="shared" si="311"/>
        <v>0</v>
      </c>
      <c r="FB352" s="3">
        <f t="shared" si="311"/>
        <v>0</v>
      </c>
      <c r="FC352" s="3">
        <f t="shared" si="311"/>
        <v>0</v>
      </c>
      <c r="FD352" s="3">
        <f t="shared" si="311"/>
        <v>0</v>
      </c>
      <c r="FE352" s="3">
        <f t="shared" si="311"/>
        <v>0</v>
      </c>
      <c r="FF352" s="3">
        <f t="shared" si="311"/>
        <v>0</v>
      </c>
      <c r="FG352" s="3">
        <f t="shared" si="311"/>
        <v>0</v>
      </c>
      <c r="FH352" s="3">
        <f t="shared" si="311"/>
        <v>0</v>
      </c>
      <c r="FI352" s="3">
        <f t="shared" si="311"/>
        <v>0</v>
      </c>
      <c r="FJ352" s="3">
        <f t="shared" si="311"/>
        <v>0</v>
      </c>
      <c r="FK352" s="3">
        <f t="shared" si="311"/>
        <v>0</v>
      </c>
      <c r="FL352" s="3">
        <f t="shared" si="311"/>
        <v>0</v>
      </c>
      <c r="FM352" s="3">
        <f t="shared" si="311"/>
        <v>0</v>
      </c>
      <c r="FN352" s="3">
        <f t="shared" si="311"/>
        <v>0</v>
      </c>
      <c r="FO352" s="3">
        <f t="shared" si="311"/>
        <v>0</v>
      </c>
      <c r="FP352" s="3">
        <f t="shared" si="311"/>
        <v>0</v>
      </c>
      <c r="FQ352" s="3">
        <f t="shared" si="311"/>
        <v>0</v>
      </c>
      <c r="FR352" s="3">
        <f t="shared" si="311"/>
        <v>0</v>
      </c>
      <c r="FS352" s="3">
        <f t="shared" ref="FS352:GX352" si="312">FS653</f>
        <v>0</v>
      </c>
      <c r="FT352" s="3">
        <f t="shared" si="312"/>
        <v>0</v>
      </c>
      <c r="FU352" s="3">
        <f t="shared" si="312"/>
        <v>0</v>
      </c>
      <c r="FV352" s="3">
        <f t="shared" si="312"/>
        <v>0</v>
      </c>
      <c r="FW352" s="3">
        <f t="shared" si="312"/>
        <v>0</v>
      </c>
      <c r="FX352" s="3">
        <f t="shared" si="312"/>
        <v>0</v>
      </c>
      <c r="FY352" s="3">
        <f t="shared" si="312"/>
        <v>0</v>
      </c>
      <c r="FZ352" s="3">
        <f t="shared" si="312"/>
        <v>0</v>
      </c>
      <c r="GA352" s="3">
        <f t="shared" si="312"/>
        <v>0</v>
      </c>
      <c r="GB352" s="3">
        <f t="shared" si="312"/>
        <v>0</v>
      </c>
      <c r="GC352" s="3">
        <f t="shared" si="312"/>
        <v>0</v>
      </c>
      <c r="GD352" s="3">
        <f t="shared" si="312"/>
        <v>0</v>
      </c>
      <c r="GE352" s="3">
        <f t="shared" si="312"/>
        <v>0</v>
      </c>
      <c r="GF352" s="3">
        <f t="shared" si="312"/>
        <v>0</v>
      </c>
      <c r="GG352" s="3">
        <f t="shared" si="312"/>
        <v>0</v>
      </c>
      <c r="GH352" s="3">
        <f t="shared" si="312"/>
        <v>0</v>
      </c>
      <c r="GI352" s="3">
        <f t="shared" si="312"/>
        <v>0</v>
      </c>
      <c r="GJ352" s="3">
        <f t="shared" si="312"/>
        <v>0</v>
      </c>
      <c r="GK352" s="3">
        <f t="shared" si="312"/>
        <v>0</v>
      </c>
      <c r="GL352" s="3">
        <f t="shared" si="312"/>
        <v>0</v>
      </c>
      <c r="GM352" s="3">
        <f t="shared" si="312"/>
        <v>0</v>
      </c>
      <c r="GN352" s="3">
        <f t="shared" si="312"/>
        <v>0</v>
      </c>
      <c r="GO352" s="3">
        <f t="shared" si="312"/>
        <v>0</v>
      </c>
      <c r="GP352" s="3">
        <f t="shared" si="312"/>
        <v>0</v>
      </c>
      <c r="GQ352" s="3">
        <f t="shared" si="312"/>
        <v>0</v>
      </c>
      <c r="GR352" s="3">
        <f t="shared" si="312"/>
        <v>0</v>
      </c>
      <c r="GS352" s="3">
        <f t="shared" si="312"/>
        <v>0</v>
      </c>
      <c r="GT352" s="3">
        <f t="shared" si="312"/>
        <v>0</v>
      </c>
      <c r="GU352" s="3">
        <f t="shared" si="312"/>
        <v>0</v>
      </c>
      <c r="GV352" s="3">
        <f t="shared" si="312"/>
        <v>0</v>
      </c>
      <c r="GW352" s="3">
        <f t="shared" si="312"/>
        <v>0</v>
      </c>
      <c r="GX352" s="3">
        <f t="shared" si="312"/>
        <v>0</v>
      </c>
    </row>
    <row r="354" spans="1:245" x14ac:dyDescent="0.2">
      <c r="A354" s="1">
        <v>4</v>
      </c>
      <c r="B354" s="1">
        <v>0</v>
      </c>
      <c r="C354" s="1"/>
      <c r="D354" s="1">
        <f>ROW(A373)</f>
        <v>373</v>
      </c>
      <c r="E354" s="1"/>
      <c r="F354" s="1" t="s">
        <v>18</v>
      </c>
      <c r="G354" s="1" t="s">
        <v>19</v>
      </c>
      <c r="H354" s="1" t="s">
        <v>3</v>
      </c>
      <c r="I354" s="1">
        <v>0</v>
      </c>
      <c r="J354" s="1"/>
      <c r="K354" s="1">
        <v>0</v>
      </c>
      <c r="L354" s="1"/>
      <c r="M354" s="1" t="s">
        <v>3</v>
      </c>
      <c r="N354" s="1"/>
      <c r="O354" s="1"/>
      <c r="P354" s="1"/>
      <c r="Q354" s="1"/>
      <c r="R354" s="1"/>
      <c r="S354" s="1">
        <v>0</v>
      </c>
      <c r="T354" s="1"/>
      <c r="U354" s="1" t="s">
        <v>3</v>
      </c>
      <c r="V354" s="1">
        <v>0</v>
      </c>
      <c r="W354" s="1"/>
      <c r="X354" s="1"/>
      <c r="Y354" s="1"/>
      <c r="Z354" s="1"/>
      <c r="AA354" s="1"/>
      <c r="AB354" s="1" t="s">
        <v>3</v>
      </c>
      <c r="AC354" s="1" t="s">
        <v>3</v>
      </c>
      <c r="AD354" s="1" t="s">
        <v>3</v>
      </c>
      <c r="AE354" s="1" t="s">
        <v>3</v>
      </c>
      <c r="AF354" s="1" t="s">
        <v>3</v>
      </c>
      <c r="AG354" s="1" t="s">
        <v>3</v>
      </c>
      <c r="AH354" s="1"/>
      <c r="AI354" s="1"/>
      <c r="AJ354" s="1"/>
      <c r="AK354" s="1"/>
      <c r="AL354" s="1"/>
      <c r="AM354" s="1"/>
      <c r="AN354" s="1"/>
      <c r="AO354" s="1"/>
      <c r="AP354" s="1" t="s">
        <v>3</v>
      </c>
      <c r="AQ354" s="1" t="s">
        <v>3</v>
      </c>
      <c r="AR354" s="1" t="s">
        <v>3</v>
      </c>
      <c r="AS354" s="1"/>
      <c r="AT354" s="1"/>
      <c r="AU354" s="1"/>
      <c r="AV354" s="1"/>
      <c r="AW354" s="1"/>
      <c r="AX354" s="1"/>
      <c r="AY354" s="1"/>
      <c r="AZ354" s="1" t="s">
        <v>3</v>
      </c>
      <c r="BA354" s="1"/>
      <c r="BB354" s="1" t="s">
        <v>3</v>
      </c>
      <c r="BC354" s="1" t="s">
        <v>3</v>
      </c>
      <c r="BD354" s="1" t="s">
        <v>3</v>
      </c>
      <c r="BE354" s="1" t="s">
        <v>3</v>
      </c>
      <c r="BF354" s="1" t="s">
        <v>3</v>
      </c>
      <c r="BG354" s="1" t="s">
        <v>3</v>
      </c>
      <c r="BH354" s="1" t="s">
        <v>3</v>
      </c>
      <c r="BI354" s="1" t="s">
        <v>3</v>
      </c>
      <c r="BJ354" s="1" t="s">
        <v>3</v>
      </c>
      <c r="BK354" s="1" t="s">
        <v>3</v>
      </c>
      <c r="BL354" s="1" t="s">
        <v>3</v>
      </c>
      <c r="BM354" s="1" t="s">
        <v>3</v>
      </c>
      <c r="BN354" s="1" t="s">
        <v>3</v>
      </c>
      <c r="BO354" s="1" t="s">
        <v>3</v>
      </c>
      <c r="BP354" s="1" t="s">
        <v>3</v>
      </c>
      <c r="BQ354" s="1"/>
      <c r="BR354" s="1"/>
      <c r="BS354" s="1"/>
      <c r="BT354" s="1"/>
      <c r="BU354" s="1"/>
      <c r="BV354" s="1"/>
      <c r="BW354" s="1"/>
      <c r="BX354" s="1">
        <v>0</v>
      </c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>
        <v>0</v>
      </c>
    </row>
    <row r="356" spans="1:245" x14ac:dyDescent="0.2">
      <c r="A356" s="2">
        <v>52</v>
      </c>
      <c r="B356" s="2">
        <f t="shared" ref="B356:G356" si="313">B373</f>
        <v>0</v>
      </c>
      <c r="C356" s="2">
        <f t="shared" si="313"/>
        <v>4</v>
      </c>
      <c r="D356" s="2">
        <f t="shared" si="313"/>
        <v>354</v>
      </c>
      <c r="E356" s="2">
        <f t="shared" si="313"/>
        <v>0</v>
      </c>
      <c r="F356" s="2" t="str">
        <f t="shared" si="313"/>
        <v>Новый раздел</v>
      </c>
      <c r="G356" s="2" t="str">
        <f t="shared" si="313"/>
        <v>Строительная часть</v>
      </c>
      <c r="H356" s="2"/>
      <c r="I356" s="2"/>
      <c r="J356" s="2"/>
      <c r="K356" s="2"/>
      <c r="L356" s="2"/>
      <c r="M356" s="2"/>
      <c r="N356" s="2"/>
      <c r="O356" s="2">
        <f t="shared" ref="O356:AT356" si="314">O373</f>
        <v>101367.16</v>
      </c>
      <c r="P356" s="2">
        <f t="shared" si="314"/>
        <v>10691.45</v>
      </c>
      <c r="Q356" s="2">
        <f t="shared" si="314"/>
        <v>39781.199999999997</v>
      </c>
      <c r="R356" s="2">
        <f t="shared" si="314"/>
        <v>12416.4</v>
      </c>
      <c r="S356" s="2">
        <f t="shared" si="314"/>
        <v>50894.51</v>
      </c>
      <c r="T356" s="2">
        <f t="shared" si="314"/>
        <v>0</v>
      </c>
      <c r="U356" s="2">
        <f t="shared" si="314"/>
        <v>166.46093650000003</v>
      </c>
      <c r="V356" s="2">
        <f t="shared" si="314"/>
        <v>0</v>
      </c>
      <c r="W356" s="2">
        <f t="shared" si="314"/>
        <v>0</v>
      </c>
      <c r="X356" s="2">
        <f t="shared" si="314"/>
        <v>41773.629999999997</v>
      </c>
      <c r="Y356" s="2">
        <f t="shared" si="314"/>
        <v>20866.75</v>
      </c>
      <c r="Z356" s="2">
        <f t="shared" si="314"/>
        <v>0</v>
      </c>
      <c r="AA356" s="2">
        <f t="shared" si="314"/>
        <v>0</v>
      </c>
      <c r="AB356" s="2">
        <f t="shared" si="314"/>
        <v>101367.16</v>
      </c>
      <c r="AC356" s="2">
        <f t="shared" si="314"/>
        <v>10691.45</v>
      </c>
      <c r="AD356" s="2">
        <f t="shared" si="314"/>
        <v>39781.199999999997</v>
      </c>
      <c r="AE356" s="2">
        <f t="shared" si="314"/>
        <v>12416.4</v>
      </c>
      <c r="AF356" s="2">
        <f t="shared" si="314"/>
        <v>50894.51</v>
      </c>
      <c r="AG356" s="2">
        <f t="shared" si="314"/>
        <v>0</v>
      </c>
      <c r="AH356" s="2">
        <f t="shared" si="314"/>
        <v>166.46093650000003</v>
      </c>
      <c r="AI356" s="2">
        <f t="shared" si="314"/>
        <v>0</v>
      </c>
      <c r="AJ356" s="2">
        <f t="shared" si="314"/>
        <v>0</v>
      </c>
      <c r="AK356" s="2">
        <f t="shared" si="314"/>
        <v>41773.629999999997</v>
      </c>
      <c r="AL356" s="2">
        <f t="shared" si="314"/>
        <v>20866.75</v>
      </c>
      <c r="AM356" s="2">
        <f t="shared" si="314"/>
        <v>0</v>
      </c>
      <c r="AN356" s="2">
        <f t="shared" si="314"/>
        <v>0</v>
      </c>
      <c r="AO356" s="2">
        <f t="shared" si="314"/>
        <v>0</v>
      </c>
      <c r="AP356" s="2">
        <f t="shared" si="314"/>
        <v>0</v>
      </c>
      <c r="AQ356" s="2">
        <f t="shared" si="314"/>
        <v>0</v>
      </c>
      <c r="AR356" s="2">
        <f t="shared" si="314"/>
        <v>183873.77</v>
      </c>
      <c r="AS356" s="2">
        <f t="shared" si="314"/>
        <v>183873.77</v>
      </c>
      <c r="AT356" s="2">
        <f t="shared" si="314"/>
        <v>0</v>
      </c>
      <c r="AU356" s="2">
        <f t="shared" ref="AU356:BZ356" si="315">AU373</f>
        <v>0</v>
      </c>
      <c r="AV356" s="2">
        <f t="shared" si="315"/>
        <v>10691.45</v>
      </c>
      <c r="AW356" s="2">
        <f t="shared" si="315"/>
        <v>10691.45</v>
      </c>
      <c r="AX356" s="2">
        <f t="shared" si="315"/>
        <v>0</v>
      </c>
      <c r="AY356" s="2">
        <f t="shared" si="315"/>
        <v>10691.45</v>
      </c>
      <c r="AZ356" s="2">
        <f t="shared" si="315"/>
        <v>0</v>
      </c>
      <c r="BA356" s="2">
        <f t="shared" si="315"/>
        <v>0</v>
      </c>
      <c r="BB356" s="2">
        <f t="shared" si="315"/>
        <v>0</v>
      </c>
      <c r="BC356" s="2">
        <f t="shared" si="315"/>
        <v>0</v>
      </c>
      <c r="BD356" s="2">
        <f t="shared" si="315"/>
        <v>0</v>
      </c>
      <c r="BE356" s="2">
        <f t="shared" si="315"/>
        <v>0</v>
      </c>
      <c r="BF356" s="2">
        <f t="shared" si="315"/>
        <v>0</v>
      </c>
      <c r="BG356" s="2">
        <f t="shared" si="315"/>
        <v>0</v>
      </c>
      <c r="BH356" s="2">
        <f t="shared" si="315"/>
        <v>0</v>
      </c>
      <c r="BI356" s="2">
        <f t="shared" si="315"/>
        <v>0</v>
      </c>
      <c r="BJ356" s="2">
        <f t="shared" si="315"/>
        <v>0</v>
      </c>
      <c r="BK356" s="2">
        <f t="shared" si="315"/>
        <v>0</v>
      </c>
      <c r="BL356" s="2">
        <f t="shared" si="315"/>
        <v>0</v>
      </c>
      <c r="BM356" s="2">
        <f t="shared" si="315"/>
        <v>0</v>
      </c>
      <c r="BN356" s="2">
        <f t="shared" si="315"/>
        <v>0</v>
      </c>
      <c r="BO356" s="2">
        <f t="shared" si="315"/>
        <v>0</v>
      </c>
      <c r="BP356" s="2">
        <f t="shared" si="315"/>
        <v>0</v>
      </c>
      <c r="BQ356" s="2">
        <f t="shared" si="315"/>
        <v>0</v>
      </c>
      <c r="BR356" s="2">
        <f t="shared" si="315"/>
        <v>0</v>
      </c>
      <c r="BS356" s="2">
        <f t="shared" si="315"/>
        <v>0</v>
      </c>
      <c r="BT356" s="2">
        <f t="shared" si="315"/>
        <v>0</v>
      </c>
      <c r="BU356" s="2">
        <f t="shared" si="315"/>
        <v>0</v>
      </c>
      <c r="BV356" s="2">
        <f t="shared" si="315"/>
        <v>0</v>
      </c>
      <c r="BW356" s="2">
        <f t="shared" si="315"/>
        <v>0</v>
      </c>
      <c r="BX356" s="2">
        <f t="shared" si="315"/>
        <v>0</v>
      </c>
      <c r="BY356" s="2">
        <f t="shared" si="315"/>
        <v>0</v>
      </c>
      <c r="BZ356" s="2">
        <f t="shared" si="315"/>
        <v>0</v>
      </c>
      <c r="CA356" s="2">
        <f t="shared" ref="CA356:DF356" si="316">CA373</f>
        <v>183873.77</v>
      </c>
      <c r="CB356" s="2">
        <f t="shared" si="316"/>
        <v>183873.77</v>
      </c>
      <c r="CC356" s="2">
        <f t="shared" si="316"/>
        <v>0</v>
      </c>
      <c r="CD356" s="2">
        <f t="shared" si="316"/>
        <v>0</v>
      </c>
      <c r="CE356" s="2">
        <f t="shared" si="316"/>
        <v>10691.45</v>
      </c>
      <c r="CF356" s="2">
        <f t="shared" si="316"/>
        <v>10691.45</v>
      </c>
      <c r="CG356" s="2">
        <f t="shared" si="316"/>
        <v>0</v>
      </c>
      <c r="CH356" s="2">
        <f t="shared" si="316"/>
        <v>10691.45</v>
      </c>
      <c r="CI356" s="2">
        <f t="shared" si="316"/>
        <v>0</v>
      </c>
      <c r="CJ356" s="2">
        <f t="shared" si="316"/>
        <v>0</v>
      </c>
      <c r="CK356" s="2">
        <f t="shared" si="316"/>
        <v>0</v>
      </c>
      <c r="CL356" s="2">
        <f t="shared" si="316"/>
        <v>0</v>
      </c>
      <c r="CM356" s="2">
        <f t="shared" si="316"/>
        <v>0</v>
      </c>
      <c r="CN356" s="2">
        <f t="shared" si="316"/>
        <v>0</v>
      </c>
      <c r="CO356" s="2">
        <f t="shared" si="316"/>
        <v>0</v>
      </c>
      <c r="CP356" s="2">
        <f t="shared" si="316"/>
        <v>0</v>
      </c>
      <c r="CQ356" s="2">
        <f t="shared" si="316"/>
        <v>0</v>
      </c>
      <c r="CR356" s="2">
        <f t="shared" si="316"/>
        <v>0</v>
      </c>
      <c r="CS356" s="2">
        <f t="shared" si="316"/>
        <v>0</v>
      </c>
      <c r="CT356" s="2">
        <f t="shared" si="316"/>
        <v>0</v>
      </c>
      <c r="CU356" s="2">
        <f t="shared" si="316"/>
        <v>0</v>
      </c>
      <c r="CV356" s="2">
        <f t="shared" si="316"/>
        <v>0</v>
      </c>
      <c r="CW356" s="2">
        <f t="shared" si="316"/>
        <v>0</v>
      </c>
      <c r="CX356" s="2">
        <f t="shared" si="316"/>
        <v>0</v>
      </c>
      <c r="CY356" s="2">
        <f t="shared" si="316"/>
        <v>0</v>
      </c>
      <c r="CZ356" s="2">
        <f t="shared" si="316"/>
        <v>0</v>
      </c>
      <c r="DA356" s="2">
        <f t="shared" si="316"/>
        <v>0</v>
      </c>
      <c r="DB356" s="2">
        <f t="shared" si="316"/>
        <v>0</v>
      </c>
      <c r="DC356" s="2">
        <f t="shared" si="316"/>
        <v>0</v>
      </c>
      <c r="DD356" s="2">
        <f t="shared" si="316"/>
        <v>0</v>
      </c>
      <c r="DE356" s="2">
        <f t="shared" si="316"/>
        <v>0</v>
      </c>
      <c r="DF356" s="2">
        <f t="shared" si="316"/>
        <v>0</v>
      </c>
      <c r="DG356" s="3">
        <f t="shared" ref="DG356:EL356" si="317">DG373</f>
        <v>0</v>
      </c>
      <c r="DH356" s="3">
        <f t="shared" si="317"/>
        <v>0</v>
      </c>
      <c r="DI356" s="3">
        <f t="shared" si="317"/>
        <v>0</v>
      </c>
      <c r="DJ356" s="3">
        <f t="shared" si="317"/>
        <v>0</v>
      </c>
      <c r="DK356" s="3">
        <f t="shared" si="317"/>
        <v>0</v>
      </c>
      <c r="DL356" s="3">
        <f t="shared" si="317"/>
        <v>0</v>
      </c>
      <c r="DM356" s="3">
        <f t="shared" si="317"/>
        <v>0</v>
      </c>
      <c r="DN356" s="3">
        <f t="shared" si="317"/>
        <v>0</v>
      </c>
      <c r="DO356" s="3">
        <f t="shared" si="317"/>
        <v>0</v>
      </c>
      <c r="DP356" s="3">
        <f t="shared" si="317"/>
        <v>0</v>
      </c>
      <c r="DQ356" s="3">
        <f t="shared" si="317"/>
        <v>0</v>
      </c>
      <c r="DR356" s="3">
        <f t="shared" si="317"/>
        <v>0</v>
      </c>
      <c r="DS356" s="3">
        <f t="shared" si="317"/>
        <v>0</v>
      </c>
      <c r="DT356" s="3">
        <f t="shared" si="317"/>
        <v>0</v>
      </c>
      <c r="DU356" s="3">
        <f t="shared" si="317"/>
        <v>0</v>
      </c>
      <c r="DV356" s="3">
        <f t="shared" si="317"/>
        <v>0</v>
      </c>
      <c r="DW356" s="3">
        <f t="shared" si="317"/>
        <v>0</v>
      </c>
      <c r="DX356" s="3">
        <f t="shared" si="317"/>
        <v>0</v>
      </c>
      <c r="DY356" s="3">
        <f t="shared" si="317"/>
        <v>0</v>
      </c>
      <c r="DZ356" s="3">
        <f t="shared" si="317"/>
        <v>0</v>
      </c>
      <c r="EA356" s="3">
        <f t="shared" si="317"/>
        <v>0</v>
      </c>
      <c r="EB356" s="3">
        <f t="shared" si="317"/>
        <v>0</v>
      </c>
      <c r="EC356" s="3">
        <f t="shared" si="317"/>
        <v>0</v>
      </c>
      <c r="ED356" s="3">
        <f t="shared" si="317"/>
        <v>0</v>
      </c>
      <c r="EE356" s="3">
        <f t="shared" si="317"/>
        <v>0</v>
      </c>
      <c r="EF356" s="3">
        <f t="shared" si="317"/>
        <v>0</v>
      </c>
      <c r="EG356" s="3">
        <f t="shared" si="317"/>
        <v>0</v>
      </c>
      <c r="EH356" s="3">
        <f t="shared" si="317"/>
        <v>0</v>
      </c>
      <c r="EI356" s="3">
        <f t="shared" si="317"/>
        <v>0</v>
      </c>
      <c r="EJ356" s="3">
        <f t="shared" si="317"/>
        <v>0</v>
      </c>
      <c r="EK356" s="3">
        <f t="shared" si="317"/>
        <v>0</v>
      </c>
      <c r="EL356" s="3">
        <f t="shared" si="317"/>
        <v>0</v>
      </c>
      <c r="EM356" s="3">
        <f t="shared" ref="EM356:FR356" si="318">EM373</f>
        <v>0</v>
      </c>
      <c r="EN356" s="3">
        <f t="shared" si="318"/>
        <v>0</v>
      </c>
      <c r="EO356" s="3">
        <f t="shared" si="318"/>
        <v>0</v>
      </c>
      <c r="EP356" s="3">
        <f t="shared" si="318"/>
        <v>0</v>
      </c>
      <c r="EQ356" s="3">
        <f t="shared" si="318"/>
        <v>0</v>
      </c>
      <c r="ER356" s="3">
        <f t="shared" si="318"/>
        <v>0</v>
      </c>
      <c r="ES356" s="3">
        <f t="shared" si="318"/>
        <v>0</v>
      </c>
      <c r="ET356" s="3">
        <f t="shared" si="318"/>
        <v>0</v>
      </c>
      <c r="EU356" s="3">
        <f t="shared" si="318"/>
        <v>0</v>
      </c>
      <c r="EV356" s="3">
        <f t="shared" si="318"/>
        <v>0</v>
      </c>
      <c r="EW356" s="3">
        <f t="shared" si="318"/>
        <v>0</v>
      </c>
      <c r="EX356" s="3">
        <f t="shared" si="318"/>
        <v>0</v>
      </c>
      <c r="EY356" s="3">
        <f t="shared" si="318"/>
        <v>0</v>
      </c>
      <c r="EZ356" s="3">
        <f t="shared" si="318"/>
        <v>0</v>
      </c>
      <c r="FA356" s="3">
        <f t="shared" si="318"/>
        <v>0</v>
      </c>
      <c r="FB356" s="3">
        <f t="shared" si="318"/>
        <v>0</v>
      </c>
      <c r="FC356" s="3">
        <f t="shared" si="318"/>
        <v>0</v>
      </c>
      <c r="FD356" s="3">
        <f t="shared" si="318"/>
        <v>0</v>
      </c>
      <c r="FE356" s="3">
        <f t="shared" si="318"/>
        <v>0</v>
      </c>
      <c r="FF356" s="3">
        <f t="shared" si="318"/>
        <v>0</v>
      </c>
      <c r="FG356" s="3">
        <f t="shared" si="318"/>
        <v>0</v>
      </c>
      <c r="FH356" s="3">
        <f t="shared" si="318"/>
        <v>0</v>
      </c>
      <c r="FI356" s="3">
        <f t="shared" si="318"/>
        <v>0</v>
      </c>
      <c r="FJ356" s="3">
        <f t="shared" si="318"/>
        <v>0</v>
      </c>
      <c r="FK356" s="3">
        <f t="shared" si="318"/>
        <v>0</v>
      </c>
      <c r="FL356" s="3">
        <f t="shared" si="318"/>
        <v>0</v>
      </c>
      <c r="FM356" s="3">
        <f t="shared" si="318"/>
        <v>0</v>
      </c>
      <c r="FN356" s="3">
        <f t="shared" si="318"/>
        <v>0</v>
      </c>
      <c r="FO356" s="3">
        <f t="shared" si="318"/>
        <v>0</v>
      </c>
      <c r="FP356" s="3">
        <f t="shared" si="318"/>
        <v>0</v>
      </c>
      <c r="FQ356" s="3">
        <f t="shared" si="318"/>
        <v>0</v>
      </c>
      <c r="FR356" s="3">
        <f t="shared" si="318"/>
        <v>0</v>
      </c>
      <c r="FS356" s="3">
        <f t="shared" ref="FS356:GX356" si="319">FS373</f>
        <v>0</v>
      </c>
      <c r="FT356" s="3">
        <f t="shared" si="319"/>
        <v>0</v>
      </c>
      <c r="FU356" s="3">
        <f t="shared" si="319"/>
        <v>0</v>
      </c>
      <c r="FV356" s="3">
        <f t="shared" si="319"/>
        <v>0</v>
      </c>
      <c r="FW356" s="3">
        <f t="shared" si="319"/>
        <v>0</v>
      </c>
      <c r="FX356" s="3">
        <f t="shared" si="319"/>
        <v>0</v>
      </c>
      <c r="FY356" s="3">
        <f t="shared" si="319"/>
        <v>0</v>
      </c>
      <c r="FZ356" s="3">
        <f t="shared" si="319"/>
        <v>0</v>
      </c>
      <c r="GA356" s="3">
        <f t="shared" si="319"/>
        <v>0</v>
      </c>
      <c r="GB356" s="3">
        <f t="shared" si="319"/>
        <v>0</v>
      </c>
      <c r="GC356" s="3">
        <f t="shared" si="319"/>
        <v>0</v>
      </c>
      <c r="GD356" s="3">
        <f t="shared" si="319"/>
        <v>0</v>
      </c>
      <c r="GE356" s="3">
        <f t="shared" si="319"/>
        <v>0</v>
      </c>
      <c r="GF356" s="3">
        <f t="shared" si="319"/>
        <v>0</v>
      </c>
      <c r="GG356" s="3">
        <f t="shared" si="319"/>
        <v>0</v>
      </c>
      <c r="GH356" s="3">
        <f t="shared" si="319"/>
        <v>0</v>
      </c>
      <c r="GI356" s="3">
        <f t="shared" si="319"/>
        <v>0</v>
      </c>
      <c r="GJ356" s="3">
        <f t="shared" si="319"/>
        <v>0</v>
      </c>
      <c r="GK356" s="3">
        <f t="shared" si="319"/>
        <v>0</v>
      </c>
      <c r="GL356" s="3">
        <f t="shared" si="319"/>
        <v>0</v>
      </c>
      <c r="GM356" s="3">
        <f t="shared" si="319"/>
        <v>0</v>
      </c>
      <c r="GN356" s="3">
        <f t="shared" si="319"/>
        <v>0</v>
      </c>
      <c r="GO356" s="3">
        <f t="shared" si="319"/>
        <v>0</v>
      </c>
      <c r="GP356" s="3">
        <f t="shared" si="319"/>
        <v>0</v>
      </c>
      <c r="GQ356" s="3">
        <f t="shared" si="319"/>
        <v>0</v>
      </c>
      <c r="GR356" s="3">
        <f t="shared" si="319"/>
        <v>0</v>
      </c>
      <c r="GS356" s="3">
        <f t="shared" si="319"/>
        <v>0</v>
      </c>
      <c r="GT356" s="3">
        <f t="shared" si="319"/>
        <v>0</v>
      </c>
      <c r="GU356" s="3">
        <f t="shared" si="319"/>
        <v>0</v>
      </c>
      <c r="GV356" s="3">
        <f t="shared" si="319"/>
        <v>0</v>
      </c>
      <c r="GW356" s="3">
        <f t="shared" si="319"/>
        <v>0</v>
      </c>
      <c r="GX356" s="3">
        <f t="shared" si="319"/>
        <v>0</v>
      </c>
    </row>
    <row r="358" spans="1:245" x14ac:dyDescent="0.2">
      <c r="A358">
        <v>17</v>
      </c>
      <c r="B358">
        <v>0</v>
      </c>
      <c r="C358">
        <f>ROW(SmtRes!A97)</f>
        <v>97</v>
      </c>
      <c r="D358">
        <f>ROW(EtalonRes!A97)</f>
        <v>97</v>
      </c>
      <c r="E358" t="s">
        <v>20</v>
      </c>
      <c r="F358" t="s">
        <v>21</v>
      </c>
      <c r="G358" t="s">
        <v>22</v>
      </c>
      <c r="H358" t="s">
        <v>23</v>
      </c>
      <c r="I358">
        <v>85.4</v>
      </c>
      <c r="J358">
        <v>0</v>
      </c>
      <c r="K358">
        <v>85.4</v>
      </c>
      <c r="O358">
        <f t="shared" ref="O358:O371" si="320">ROUND(CP358,2)</f>
        <v>23440.97</v>
      </c>
      <c r="P358">
        <f t="shared" ref="P358:P371" si="321">ROUND((ROUND((AC358*AW358*I358),2)*BC358),2)</f>
        <v>0</v>
      </c>
      <c r="Q358">
        <f t="shared" ref="Q358:Q371" si="322">(ROUND((ROUND(((ET358)*AV358*I358),2)*BB358),2)+ROUND((ROUND(((AE358-(EU358))*AV358*I358),2)*BS358),2))</f>
        <v>0</v>
      </c>
      <c r="R358">
        <f t="shared" ref="R358:R371" si="323">ROUND((ROUND((AE358*AV358*I358),2)*BS358),2)</f>
        <v>0</v>
      </c>
      <c r="S358">
        <f t="shared" ref="S358:S371" si="324">ROUND((ROUND((AF358*AV358*I358),2)*BA358),2)</f>
        <v>23440.97</v>
      </c>
      <c r="T358">
        <f t="shared" ref="T358:T371" si="325">ROUND(CU358*I358,2)</f>
        <v>0</v>
      </c>
      <c r="U358">
        <f t="shared" ref="U358:U371" si="326">CV358*I358</f>
        <v>80.47242</v>
      </c>
      <c r="V358">
        <f t="shared" ref="V358:V371" si="327">CW358*I358</f>
        <v>0</v>
      </c>
      <c r="W358">
        <f t="shared" ref="W358:W371" si="328">ROUND(CX358*I358,2)</f>
        <v>0</v>
      </c>
      <c r="X358">
        <f t="shared" ref="X358:X371" si="329">ROUND(CY358,2)</f>
        <v>18987.189999999999</v>
      </c>
      <c r="Y358">
        <f t="shared" ref="Y358:Y371" si="330">ROUND(CZ358,2)</f>
        <v>9610.7999999999993</v>
      </c>
      <c r="AA358">
        <v>54436342</v>
      </c>
      <c r="AB358">
        <f t="shared" ref="AB358:AB371" si="331">ROUND((AC358+AD358+AF358),6)</f>
        <v>10.06</v>
      </c>
      <c r="AC358">
        <f t="shared" ref="AC358:AC371" si="332">ROUND((ES358),6)</f>
        <v>0</v>
      </c>
      <c r="AD358">
        <f t="shared" ref="AD358:AD371" si="333">ROUND((((ET358)-(EU358))+AE358),6)</f>
        <v>0</v>
      </c>
      <c r="AE358">
        <f t="shared" ref="AE358:AE371" si="334">ROUND((EU358),6)</f>
        <v>0</v>
      </c>
      <c r="AF358">
        <f t="shared" ref="AF358:AF371" si="335">ROUND((EV358),6)</f>
        <v>10.06</v>
      </c>
      <c r="AG358">
        <f t="shared" ref="AG358:AG371" si="336">ROUND((AP358),6)</f>
        <v>0</v>
      </c>
      <c r="AH358">
        <f t="shared" ref="AH358:AH371" si="337">(EW358)</f>
        <v>0.9</v>
      </c>
      <c r="AI358">
        <f t="shared" ref="AI358:AI371" si="338">(EX358)</f>
        <v>0</v>
      </c>
      <c r="AJ358">
        <f t="shared" ref="AJ358:AJ371" si="339">(AS358)</f>
        <v>0</v>
      </c>
      <c r="AK358">
        <v>10.06</v>
      </c>
      <c r="AL358">
        <v>0</v>
      </c>
      <c r="AM358">
        <v>0</v>
      </c>
      <c r="AN358">
        <v>0</v>
      </c>
      <c r="AO358">
        <v>10.06</v>
      </c>
      <c r="AP358">
        <v>0</v>
      </c>
      <c r="AQ358">
        <v>0.9</v>
      </c>
      <c r="AR358">
        <v>0</v>
      </c>
      <c r="AS358">
        <v>0</v>
      </c>
      <c r="AT358">
        <v>81</v>
      </c>
      <c r="AU358">
        <v>41</v>
      </c>
      <c r="AV358">
        <v>1.0469999999999999</v>
      </c>
      <c r="AW358">
        <v>1</v>
      </c>
      <c r="AZ358">
        <v>1</v>
      </c>
      <c r="BA358">
        <v>26.06</v>
      </c>
      <c r="BB358">
        <v>1</v>
      </c>
      <c r="BC358">
        <v>1</v>
      </c>
      <c r="BD358" t="s">
        <v>3</v>
      </c>
      <c r="BE358" t="s">
        <v>3</v>
      </c>
      <c r="BF358" t="s">
        <v>3</v>
      </c>
      <c r="BG358" t="s">
        <v>3</v>
      </c>
      <c r="BH358">
        <v>0</v>
      </c>
      <c r="BI358">
        <v>1</v>
      </c>
      <c r="BJ358" t="s">
        <v>24</v>
      </c>
      <c r="BM358">
        <v>99</v>
      </c>
      <c r="BN358">
        <v>0</v>
      </c>
      <c r="BO358" t="s">
        <v>21</v>
      </c>
      <c r="BP358">
        <v>1</v>
      </c>
      <c r="BQ358">
        <v>30</v>
      </c>
      <c r="BR358">
        <v>0</v>
      </c>
      <c r="BS358">
        <v>26.06</v>
      </c>
      <c r="BT358">
        <v>1</v>
      </c>
      <c r="BU358">
        <v>1</v>
      </c>
      <c r="BV358">
        <v>1</v>
      </c>
      <c r="BW358">
        <v>1</v>
      </c>
      <c r="BX358">
        <v>1</v>
      </c>
      <c r="BY358" t="s">
        <v>3</v>
      </c>
      <c r="BZ358">
        <v>81</v>
      </c>
      <c r="CA358">
        <v>41</v>
      </c>
      <c r="CB358" t="s">
        <v>3</v>
      </c>
      <c r="CE358">
        <v>30</v>
      </c>
      <c r="CF358">
        <v>0</v>
      </c>
      <c r="CG358">
        <v>0</v>
      </c>
      <c r="CM358">
        <v>0</v>
      </c>
      <c r="CN358" t="s">
        <v>3</v>
      </c>
      <c r="CO358">
        <v>0</v>
      </c>
      <c r="CP358">
        <f t="shared" ref="CP358:CP371" si="340">(P358+Q358+S358)</f>
        <v>23440.97</v>
      </c>
      <c r="CQ358">
        <f t="shared" ref="CQ358:CQ371" si="341">ROUND((ROUND((AC358*AW358*1),2)*BC358),2)</f>
        <v>0</v>
      </c>
      <c r="CR358">
        <f t="shared" ref="CR358:CR371" si="342">(ROUND((ROUND(((ET358)*AV358*1),2)*BB358),2)+ROUND((ROUND(((AE358-(EU358))*AV358*1),2)*BS358),2))</f>
        <v>0</v>
      </c>
      <c r="CS358">
        <f t="shared" ref="CS358:CS371" si="343">ROUND((ROUND((AE358*AV358*1),2)*BS358),2)</f>
        <v>0</v>
      </c>
      <c r="CT358">
        <f t="shared" ref="CT358:CT371" si="344">ROUND((ROUND((AF358*AV358*1),2)*BA358),2)</f>
        <v>274.41000000000003</v>
      </c>
      <c r="CU358">
        <f t="shared" ref="CU358:CU371" si="345">AG358</f>
        <v>0</v>
      </c>
      <c r="CV358">
        <f t="shared" ref="CV358:CV371" si="346">(AH358*AV358)</f>
        <v>0.94229999999999992</v>
      </c>
      <c r="CW358">
        <f t="shared" ref="CW358:CW371" si="347">AI358</f>
        <v>0</v>
      </c>
      <c r="CX358">
        <f t="shared" ref="CX358:CX371" si="348">AJ358</f>
        <v>0</v>
      </c>
      <c r="CY358">
        <f t="shared" ref="CY358:CY371" si="349">S358*(BZ358/100)</f>
        <v>18987.185700000002</v>
      </c>
      <c r="CZ358">
        <f t="shared" ref="CZ358:CZ371" si="350">S358*(CA358/100)</f>
        <v>9610.7976999999992</v>
      </c>
      <c r="DC358" t="s">
        <v>3</v>
      </c>
      <c r="DD358" t="s">
        <v>3</v>
      </c>
      <c r="DE358" t="s">
        <v>3</v>
      </c>
      <c r="DF358" t="s">
        <v>3</v>
      </c>
      <c r="DG358" t="s">
        <v>3</v>
      </c>
      <c r="DH358" t="s">
        <v>3</v>
      </c>
      <c r="DI358" t="s">
        <v>3</v>
      </c>
      <c r="DJ358" t="s">
        <v>3</v>
      </c>
      <c r="DK358" t="s">
        <v>3</v>
      </c>
      <c r="DL358" t="s">
        <v>3</v>
      </c>
      <c r="DM358" t="s">
        <v>3</v>
      </c>
      <c r="DN358">
        <v>100</v>
      </c>
      <c r="DO358">
        <v>64</v>
      </c>
      <c r="DP358">
        <v>1.0469999999999999</v>
      </c>
      <c r="DQ358">
        <v>1</v>
      </c>
      <c r="DU358">
        <v>1013</v>
      </c>
      <c r="DV358" t="s">
        <v>23</v>
      </c>
      <c r="DW358" t="s">
        <v>23</v>
      </c>
      <c r="DX358">
        <v>1</v>
      </c>
      <c r="DZ358" t="s">
        <v>3</v>
      </c>
      <c r="EA358" t="s">
        <v>3</v>
      </c>
      <c r="EB358" t="s">
        <v>3</v>
      </c>
      <c r="EC358" t="s">
        <v>3</v>
      </c>
      <c r="EE358">
        <v>54007843</v>
      </c>
      <c r="EF358">
        <v>30</v>
      </c>
      <c r="EG358" t="s">
        <v>25</v>
      </c>
      <c r="EH358">
        <v>0</v>
      </c>
      <c r="EI358" t="s">
        <v>3</v>
      </c>
      <c r="EJ358">
        <v>1</v>
      </c>
      <c r="EK358">
        <v>99</v>
      </c>
      <c r="EL358" t="s">
        <v>26</v>
      </c>
      <c r="EM358" t="s">
        <v>27</v>
      </c>
      <c r="EO358" t="s">
        <v>3</v>
      </c>
      <c r="EQ358">
        <v>0</v>
      </c>
      <c r="ER358">
        <v>10.06</v>
      </c>
      <c r="ES358">
        <v>0</v>
      </c>
      <c r="ET358">
        <v>0</v>
      </c>
      <c r="EU358">
        <v>0</v>
      </c>
      <c r="EV358">
        <v>10.06</v>
      </c>
      <c r="EW358">
        <v>0.9</v>
      </c>
      <c r="EX358">
        <v>0</v>
      </c>
      <c r="EY358">
        <v>0</v>
      </c>
      <c r="FQ358">
        <v>0</v>
      </c>
      <c r="FR358">
        <f t="shared" ref="FR358:FR371" si="351">ROUND(IF(AND(BH358=3,BI358=3),P358,0),2)</f>
        <v>0</v>
      </c>
      <c r="FS358">
        <v>0</v>
      </c>
      <c r="FX358">
        <v>100</v>
      </c>
      <c r="FY358">
        <v>64</v>
      </c>
      <c r="GA358" t="s">
        <v>3</v>
      </c>
      <c r="GD358">
        <v>0</v>
      </c>
      <c r="GF358">
        <v>-873595503</v>
      </c>
      <c r="GG358">
        <v>2</v>
      </c>
      <c r="GH358">
        <v>1</v>
      </c>
      <c r="GI358">
        <v>2</v>
      </c>
      <c r="GJ358">
        <v>0</v>
      </c>
      <c r="GK358">
        <f>ROUND(R358*(R12)/100,2)</f>
        <v>0</v>
      </c>
      <c r="GL358">
        <f t="shared" ref="GL358:GL371" si="352">ROUND(IF(AND(BH358=3,BI358=3,FS358&lt;&gt;0),P358,0),2)</f>
        <v>0</v>
      </c>
      <c r="GM358">
        <f t="shared" ref="GM358:GM371" si="353">ROUND(O358+X358+Y358+GK358,2)+GX358</f>
        <v>52038.96</v>
      </c>
      <c r="GN358">
        <f t="shared" ref="GN358:GN371" si="354">IF(OR(BI358=0,BI358=1),ROUND(O358+X358+Y358+GK358,2),0)</f>
        <v>52038.96</v>
      </c>
      <c r="GO358">
        <f t="shared" ref="GO358:GO371" si="355">IF(BI358=2,ROUND(O358+X358+Y358+GK358,2),0)</f>
        <v>0</v>
      </c>
      <c r="GP358">
        <f t="shared" ref="GP358:GP371" si="356">IF(BI358=4,ROUND(O358+X358+Y358+GK358,2)+GX358,0)</f>
        <v>0</v>
      </c>
      <c r="GR358">
        <v>0</v>
      </c>
      <c r="GS358">
        <v>3</v>
      </c>
      <c r="GT358">
        <v>0</v>
      </c>
      <c r="GU358" t="s">
        <v>3</v>
      </c>
      <c r="GV358">
        <f t="shared" ref="GV358:GV371" si="357">ROUND((GT358),6)</f>
        <v>0</v>
      </c>
      <c r="GW358">
        <v>1</v>
      </c>
      <c r="GX358">
        <f t="shared" ref="GX358:GX371" si="358">ROUND(HC358*I358,2)</f>
        <v>0</v>
      </c>
      <c r="HA358">
        <v>0</v>
      </c>
      <c r="HB358">
        <v>0</v>
      </c>
      <c r="HC358">
        <f t="shared" ref="HC358:HC371" si="359">GV358*GW358</f>
        <v>0</v>
      </c>
      <c r="HE358" t="s">
        <v>3</v>
      </c>
      <c r="HF358" t="s">
        <v>3</v>
      </c>
      <c r="HM358" t="s">
        <v>3</v>
      </c>
      <c r="HN358" t="s">
        <v>3</v>
      </c>
      <c r="HO358" t="s">
        <v>3</v>
      </c>
      <c r="HP358" t="s">
        <v>3</v>
      </c>
      <c r="HQ358" t="s">
        <v>3</v>
      </c>
      <c r="IK358">
        <v>0</v>
      </c>
    </row>
    <row r="359" spans="1:245" x14ac:dyDescent="0.2">
      <c r="A359">
        <v>17</v>
      </c>
      <c r="B359">
        <v>0</v>
      </c>
      <c r="C359">
        <f>ROW(SmtRes!A101)</f>
        <v>101</v>
      </c>
      <c r="D359">
        <f>ROW(EtalonRes!A101)</f>
        <v>101</v>
      </c>
      <c r="E359" t="s">
        <v>28</v>
      </c>
      <c r="F359" t="s">
        <v>29</v>
      </c>
      <c r="G359" t="s">
        <v>30</v>
      </c>
      <c r="H359" t="s">
        <v>31</v>
      </c>
      <c r="I359">
        <f>ROUND(85.4/100,9)</f>
        <v>0.85399999999999998</v>
      </c>
      <c r="J359">
        <v>0</v>
      </c>
      <c r="K359">
        <f>ROUND(85.4/100,9)</f>
        <v>0.85399999999999998</v>
      </c>
      <c r="O359">
        <f t="shared" si="320"/>
        <v>1311.85</v>
      </c>
      <c r="P359">
        <f t="shared" si="321"/>
        <v>0</v>
      </c>
      <c r="Q359">
        <f t="shared" si="322"/>
        <v>7.36</v>
      </c>
      <c r="R359">
        <f t="shared" si="323"/>
        <v>3.44</v>
      </c>
      <c r="S359">
        <f t="shared" si="324"/>
        <v>1304.49</v>
      </c>
      <c r="T359">
        <f t="shared" si="325"/>
        <v>0</v>
      </c>
      <c r="U359">
        <f t="shared" si="326"/>
        <v>4.0703775000000002</v>
      </c>
      <c r="V359">
        <f t="shared" si="327"/>
        <v>0</v>
      </c>
      <c r="W359">
        <f t="shared" si="328"/>
        <v>0</v>
      </c>
      <c r="X359">
        <f t="shared" si="329"/>
        <v>1082.73</v>
      </c>
      <c r="Y359">
        <f t="shared" si="330"/>
        <v>534.84</v>
      </c>
      <c r="AA359">
        <v>54436342</v>
      </c>
      <c r="AB359">
        <f t="shared" si="331"/>
        <v>52.76</v>
      </c>
      <c r="AC359">
        <f t="shared" si="332"/>
        <v>0</v>
      </c>
      <c r="AD359">
        <f t="shared" si="333"/>
        <v>0.78</v>
      </c>
      <c r="AE359">
        <f t="shared" si="334"/>
        <v>0.14000000000000001</v>
      </c>
      <c r="AF359">
        <f t="shared" si="335"/>
        <v>51.98</v>
      </c>
      <c r="AG359">
        <f t="shared" si="336"/>
        <v>0</v>
      </c>
      <c r="AH359">
        <f t="shared" si="337"/>
        <v>4.6500000000000004</v>
      </c>
      <c r="AI359">
        <f t="shared" si="338"/>
        <v>0</v>
      </c>
      <c r="AJ359">
        <f t="shared" si="339"/>
        <v>0</v>
      </c>
      <c r="AK359">
        <v>52.76</v>
      </c>
      <c r="AL359">
        <v>0</v>
      </c>
      <c r="AM359">
        <v>0.78</v>
      </c>
      <c r="AN359">
        <v>0.14000000000000001</v>
      </c>
      <c r="AO359">
        <v>51.98</v>
      </c>
      <c r="AP359">
        <v>0</v>
      </c>
      <c r="AQ359">
        <v>4.6500000000000004</v>
      </c>
      <c r="AR359">
        <v>0</v>
      </c>
      <c r="AS359">
        <v>0</v>
      </c>
      <c r="AT359">
        <v>83</v>
      </c>
      <c r="AU359">
        <v>41</v>
      </c>
      <c r="AV359">
        <v>1.0249999999999999</v>
      </c>
      <c r="AW359">
        <v>1</v>
      </c>
      <c r="AZ359">
        <v>1</v>
      </c>
      <c r="BA359">
        <v>28.67</v>
      </c>
      <c r="BB359">
        <v>10.83</v>
      </c>
      <c r="BC359">
        <v>1</v>
      </c>
      <c r="BD359" t="s">
        <v>3</v>
      </c>
      <c r="BE359" t="s">
        <v>3</v>
      </c>
      <c r="BF359" t="s">
        <v>3</v>
      </c>
      <c r="BG359" t="s">
        <v>3</v>
      </c>
      <c r="BH359">
        <v>0</v>
      </c>
      <c r="BI359">
        <v>1</v>
      </c>
      <c r="BJ359" t="s">
        <v>32</v>
      </c>
      <c r="BM359">
        <v>1523</v>
      </c>
      <c r="BN359">
        <v>0</v>
      </c>
      <c r="BO359" t="s">
        <v>29</v>
      </c>
      <c r="BP359">
        <v>1</v>
      </c>
      <c r="BQ359">
        <v>30</v>
      </c>
      <c r="BR359">
        <v>0</v>
      </c>
      <c r="BS359">
        <v>28.67</v>
      </c>
      <c r="BT359">
        <v>1</v>
      </c>
      <c r="BU359">
        <v>1</v>
      </c>
      <c r="BV359">
        <v>1</v>
      </c>
      <c r="BW359">
        <v>1</v>
      </c>
      <c r="BX359">
        <v>1</v>
      </c>
      <c r="BY359" t="s">
        <v>3</v>
      </c>
      <c r="BZ359">
        <v>83</v>
      </c>
      <c r="CA359">
        <v>41</v>
      </c>
      <c r="CB359" t="s">
        <v>3</v>
      </c>
      <c r="CE359">
        <v>30</v>
      </c>
      <c r="CF359">
        <v>0</v>
      </c>
      <c r="CG359">
        <v>0</v>
      </c>
      <c r="CM359">
        <v>0</v>
      </c>
      <c r="CN359" t="s">
        <v>3</v>
      </c>
      <c r="CO359">
        <v>0</v>
      </c>
      <c r="CP359">
        <f t="shared" si="340"/>
        <v>1311.85</v>
      </c>
      <c r="CQ359">
        <f t="shared" si="341"/>
        <v>0</v>
      </c>
      <c r="CR359">
        <f t="shared" si="342"/>
        <v>8.66</v>
      </c>
      <c r="CS359">
        <f t="shared" si="343"/>
        <v>4.01</v>
      </c>
      <c r="CT359">
        <f t="shared" si="344"/>
        <v>1527.54</v>
      </c>
      <c r="CU359">
        <f t="shared" si="345"/>
        <v>0</v>
      </c>
      <c r="CV359">
        <f t="shared" si="346"/>
        <v>4.7662500000000003</v>
      </c>
      <c r="CW359">
        <f t="shared" si="347"/>
        <v>0</v>
      </c>
      <c r="CX359">
        <f t="shared" si="348"/>
        <v>0</v>
      </c>
      <c r="CY359">
        <f t="shared" si="349"/>
        <v>1082.7266999999999</v>
      </c>
      <c r="CZ359">
        <f t="shared" si="350"/>
        <v>534.84089999999992</v>
      </c>
      <c r="DC359" t="s">
        <v>3</v>
      </c>
      <c r="DD359" t="s">
        <v>3</v>
      </c>
      <c r="DE359" t="s">
        <v>3</v>
      </c>
      <c r="DF359" t="s">
        <v>3</v>
      </c>
      <c r="DG359" t="s">
        <v>3</v>
      </c>
      <c r="DH359" t="s">
        <v>3</v>
      </c>
      <c r="DI359" t="s">
        <v>3</v>
      </c>
      <c r="DJ359" t="s">
        <v>3</v>
      </c>
      <c r="DK359" t="s">
        <v>3</v>
      </c>
      <c r="DL359" t="s">
        <v>3</v>
      </c>
      <c r="DM359" t="s">
        <v>3</v>
      </c>
      <c r="DN359">
        <v>100</v>
      </c>
      <c r="DO359">
        <v>64</v>
      </c>
      <c r="DP359">
        <v>1.0249999999999999</v>
      </c>
      <c r="DQ359">
        <v>1</v>
      </c>
      <c r="DU359">
        <v>1005</v>
      </c>
      <c r="DV359" t="s">
        <v>31</v>
      </c>
      <c r="DW359" t="s">
        <v>31</v>
      </c>
      <c r="DX359">
        <v>100</v>
      </c>
      <c r="DZ359" t="s">
        <v>3</v>
      </c>
      <c r="EA359" t="s">
        <v>3</v>
      </c>
      <c r="EB359" t="s">
        <v>3</v>
      </c>
      <c r="EC359" t="s">
        <v>3</v>
      </c>
      <c r="EE359">
        <v>54009267</v>
      </c>
      <c r="EF359">
        <v>30</v>
      </c>
      <c r="EG359" t="s">
        <v>25</v>
      </c>
      <c r="EH359">
        <v>0</v>
      </c>
      <c r="EI359" t="s">
        <v>3</v>
      </c>
      <c r="EJ359">
        <v>1</v>
      </c>
      <c r="EK359">
        <v>1523</v>
      </c>
      <c r="EL359" t="s">
        <v>33</v>
      </c>
      <c r="EM359" t="s">
        <v>34</v>
      </c>
      <c r="EO359" t="s">
        <v>3</v>
      </c>
      <c r="EQ359">
        <v>0</v>
      </c>
      <c r="ER359">
        <v>52.76</v>
      </c>
      <c r="ES359">
        <v>0</v>
      </c>
      <c r="ET359">
        <v>0.78</v>
      </c>
      <c r="EU359">
        <v>0.14000000000000001</v>
      </c>
      <c r="EV359">
        <v>51.98</v>
      </c>
      <c r="EW359">
        <v>4.6500000000000004</v>
      </c>
      <c r="EX359">
        <v>0</v>
      </c>
      <c r="EY359">
        <v>0</v>
      </c>
      <c r="FQ359">
        <v>0</v>
      </c>
      <c r="FR359">
        <f t="shared" si="351"/>
        <v>0</v>
      </c>
      <c r="FS359">
        <v>0</v>
      </c>
      <c r="FX359">
        <v>100</v>
      </c>
      <c r="FY359">
        <v>64</v>
      </c>
      <c r="GA359" t="s">
        <v>3</v>
      </c>
      <c r="GD359">
        <v>0</v>
      </c>
      <c r="GF359">
        <v>-1757916944</v>
      </c>
      <c r="GG359">
        <v>2</v>
      </c>
      <c r="GH359">
        <v>1</v>
      </c>
      <c r="GI359">
        <v>2</v>
      </c>
      <c r="GJ359">
        <v>0</v>
      </c>
      <c r="GK359">
        <f>ROUND(R359*(R12)/100,2)</f>
        <v>5.5</v>
      </c>
      <c r="GL359">
        <f t="shared" si="352"/>
        <v>0</v>
      </c>
      <c r="GM359">
        <f t="shared" si="353"/>
        <v>2934.92</v>
      </c>
      <c r="GN359">
        <f t="shared" si="354"/>
        <v>2934.92</v>
      </c>
      <c r="GO359">
        <f t="shared" si="355"/>
        <v>0</v>
      </c>
      <c r="GP359">
        <f t="shared" si="356"/>
        <v>0</v>
      </c>
      <c r="GR359">
        <v>0</v>
      </c>
      <c r="GS359">
        <v>0</v>
      </c>
      <c r="GT359">
        <v>0</v>
      </c>
      <c r="GU359" t="s">
        <v>3</v>
      </c>
      <c r="GV359">
        <f t="shared" si="357"/>
        <v>0</v>
      </c>
      <c r="GW359">
        <v>1</v>
      </c>
      <c r="GX359">
        <f t="shared" si="358"/>
        <v>0</v>
      </c>
      <c r="HA359">
        <v>0</v>
      </c>
      <c r="HB359">
        <v>0</v>
      </c>
      <c r="HC359">
        <f t="shared" si="359"/>
        <v>0</v>
      </c>
      <c r="HE359" t="s">
        <v>3</v>
      </c>
      <c r="HF359" t="s">
        <v>3</v>
      </c>
      <c r="HM359" t="s">
        <v>3</v>
      </c>
      <c r="HN359" t="s">
        <v>3</v>
      </c>
      <c r="HO359" t="s">
        <v>3</v>
      </c>
      <c r="HP359" t="s">
        <v>3</v>
      </c>
      <c r="HQ359" t="s">
        <v>3</v>
      </c>
      <c r="IK359">
        <v>0</v>
      </c>
    </row>
    <row r="360" spans="1:245" x14ac:dyDescent="0.2">
      <c r="A360">
        <v>18</v>
      </c>
      <c r="B360">
        <v>0</v>
      </c>
      <c r="C360">
        <v>101</v>
      </c>
      <c r="E360" t="s">
        <v>35</v>
      </c>
      <c r="F360" t="s">
        <v>36</v>
      </c>
      <c r="G360" t="s">
        <v>37</v>
      </c>
      <c r="H360" t="s">
        <v>38</v>
      </c>
      <c r="I360">
        <f>I359*J360</f>
        <v>8.7961999999999989</v>
      </c>
      <c r="J360">
        <v>10.299999999999999</v>
      </c>
      <c r="K360">
        <v>10.3</v>
      </c>
      <c r="O360">
        <f t="shared" si="320"/>
        <v>766.75</v>
      </c>
      <c r="P360">
        <f t="shared" si="321"/>
        <v>766.75</v>
      </c>
      <c r="Q360">
        <f t="shared" si="322"/>
        <v>0</v>
      </c>
      <c r="R360">
        <f t="shared" si="323"/>
        <v>0</v>
      </c>
      <c r="S360">
        <f t="shared" si="324"/>
        <v>0</v>
      </c>
      <c r="T360">
        <f t="shared" si="325"/>
        <v>0</v>
      </c>
      <c r="U360">
        <f t="shared" si="326"/>
        <v>0</v>
      </c>
      <c r="V360">
        <f t="shared" si="327"/>
        <v>0</v>
      </c>
      <c r="W360">
        <f t="shared" si="328"/>
        <v>0</v>
      </c>
      <c r="X360">
        <f t="shared" si="329"/>
        <v>0</v>
      </c>
      <c r="Y360">
        <f t="shared" si="330"/>
        <v>0</v>
      </c>
      <c r="AA360">
        <v>54436342</v>
      </c>
      <c r="AB360">
        <f t="shared" si="331"/>
        <v>40.17</v>
      </c>
      <c r="AC360">
        <f t="shared" si="332"/>
        <v>40.17</v>
      </c>
      <c r="AD360">
        <f t="shared" si="333"/>
        <v>0</v>
      </c>
      <c r="AE360">
        <f t="shared" si="334"/>
        <v>0</v>
      </c>
      <c r="AF360">
        <f t="shared" si="335"/>
        <v>0</v>
      </c>
      <c r="AG360">
        <f t="shared" si="336"/>
        <v>0</v>
      </c>
      <c r="AH360">
        <f t="shared" si="337"/>
        <v>0</v>
      </c>
      <c r="AI360">
        <f t="shared" si="338"/>
        <v>0</v>
      </c>
      <c r="AJ360">
        <f t="shared" si="339"/>
        <v>0</v>
      </c>
      <c r="AK360">
        <v>40.17</v>
      </c>
      <c r="AL360">
        <v>40.17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1</v>
      </c>
      <c r="AW360">
        <v>1</v>
      </c>
      <c r="AZ360">
        <v>1</v>
      </c>
      <c r="BA360">
        <v>1</v>
      </c>
      <c r="BB360">
        <v>1</v>
      </c>
      <c r="BC360">
        <v>2.17</v>
      </c>
      <c r="BD360" t="s">
        <v>3</v>
      </c>
      <c r="BE360" t="s">
        <v>3</v>
      </c>
      <c r="BF360" t="s">
        <v>3</v>
      </c>
      <c r="BG360" t="s">
        <v>3</v>
      </c>
      <c r="BH360">
        <v>3</v>
      </c>
      <c r="BI360">
        <v>1</v>
      </c>
      <c r="BJ360" t="s">
        <v>39</v>
      </c>
      <c r="BM360">
        <v>1523</v>
      </c>
      <c r="BN360">
        <v>0</v>
      </c>
      <c r="BO360" t="s">
        <v>36</v>
      </c>
      <c r="BP360">
        <v>1</v>
      </c>
      <c r="BQ360">
        <v>30</v>
      </c>
      <c r="BR360">
        <v>0</v>
      </c>
      <c r="BS360">
        <v>1</v>
      </c>
      <c r="BT360">
        <v>1</v>
      </c>
      <c r="BU360">
        <v>1</v>
      </c>
      <c r="BV360">
        <v>1</v>
      </c>
      <c r="BW360">
        <v>1</v>
      </c>
      <c r="BX360">
        <v>1</v>
      </c>
      <c r="BY360" t="s">
        <v>3</v>
      </c>
      <c r="BZ360">
        <v>0</v>
      </c>
      <c r="CA360">
        <v>0</v>
      </c>
      <c r="CB360" t="s">
        <v>3</v>
      </c>
      <c r="CE360">
        <v>30</v>
      </c>
      <c r="CF360">
        <v>0</v>
      </c>
      <c r="CG360">
        <v>0</v>
      </c>
      <c r="CM360">
        <v>0</v>
      </c>
      <c r="CN360" t="s">
        <v>3</v>
      </c>
      <c r="CO360">
        <v>0</v>
      </c>
      <c r="CP360">
        <f t="shared" si="340"/>
        <v>766.75</v>
      </c>
      <c r="CQ360">
        <f t="shared" si="341"/>
        <v>87.17</v>
      </c>
      <c r="CR360">
        <f t="shared" si="342"/>
        <v>0</v>
      </c>
      <c r="CS360">
        <f t="shared" si="343"/>
        <v>0</v>
      </c>
      <c r="CT360">
        <f t="shared" si="344"/>
        <v>0</v>
      </c>
      <c r="CU360">
        <f t="shared" si="345"/>
        <v>0</v>
      </c>
      <c r="CV360">
        <f t="shared" si="346"/>
        <v>0</v>
      </c>
      <c r="CW360">
        <f t="shared" si="347"/>
        <v>0</v>
      </c>
      <c r="CX360">
        <f t="shared" si="348"/>
        <v>0</v>
      </c>
      <c r="CY360">
        <f t="shared" si="349"/>
        <v>0</v>
      </c>
      <c r="CZ360">
        <f t="shared" si="350"/>
        <v>0</v>
      </c>
      <c r="DC360" t="s">
        <v>3</v>
      </c>
      <c r="DD360" t="s">
        <v>3</v>
      </c>
      <c r="DE360" t="s">
        <v>3</v>
      </c>
      <c r="DF360" t="s">
        <v>3</v>
      </c>
      <c r="DG360" t="s">
        <v>3</v>
      </c>
      <c r="DH360" t="s">
        <v>3</v>
      </c>
      <c r="DI360" t="s">
        <v>3</v>
      </c>
      <c r="DJ360" t="s">
        <v>3</v>
      </c>
      <c r="DK360" t="s">
        <v>3</v>
      </c>
      <c r="DL360" t="s">
        <v>3</v>
      </c>
      <c r="DM360" t="s">
        <v>3</v>
      </c>
      <c r="DN360">
        <v>100</v>
      </c>
      <c r="DO360">
        <v>64</v>
      </c>
      <c r="DP360">
        <v>1.0249999999999999</v>
      </c>
      <c r="DQ360">
        <v>1</v>
      </c>
      <c r="DU360">
        <v>1002</v>
      </c>
      <c r="DV360" t="s">
        <v>38</v>
      </c>
      <c r="DW360" t="s">
        <v>38</v>
      </c>
      <c r="DX360">
        <v>1</v>
      </c>
      <c r="DZ360" t="s">
        <v>3</v>
      </c>
      <c r="EA360" t="s">
        <v>3</v>
      </c>
      <c r="EB360" t="s">
        <v>3</v>
      </c>
      <c r="EC360" t="s">
        <v>3</v>
      </c>
      <c r="EE360">
        <v>54009267</v>
      </c>
      <c r="EF360">
        <v>30</v>
      </c>
      <c r="EG360" t="s">
        <v>25</v>
      </c>
      <c r="EH360">
        <v>0</v>
      </c>
      <c r="EI360" t="s">
        <v>3</v>
      </c>
      <c r="EJ360">
        <v>1</v>
      </c>
      <c r="EK360">
        <v>1523</v>
      </c>
      <c r="EL360" t="s">
        <v>33</v>
      </c>
      <c r="EM360" t="s">
        <v>34</v>
      </c>
      <c r="EO360" t="s">
        <v>3</v>
      </c>
      <c r="EQ360">
        <v>0</v>
      </c>
      <c r="ER360">
        <v>40.17</v>
      </c>
      <c r="ES360">
        <v>40.17</v>
      </c>
      <c r="ET360">
        <v>0</v>
      </c>
      <c r="EU360">
        <v>0</v>
      </c>
      <c r="EV360">
        <v>0</v>
      </c>
      <c r="EW360">
        <v>0</v>
      </c>
      <c r="EX360">
        <v>0</v>
      </c>
      <c r="FQ360">
        <v>0</v>
      </c>
      <c r="FR360">
        <f t="shared" si="351"/>
        <v>0</v>
      </c>
      <c r="FS360">
        <v>0</v>
      </c>
      <c r="FX360">
        <v>100</v>
      </c>
      <c r="FY360">
        <v>64</v>
      </c>
      <c r="GA360" t="s">
        <v>3</v>
      </c>
      <c r="GD360">
        <v>0</v>
      </c>
      <c r="GF360">
        <v>-1353905028</v>
      </c>
      <c r="GG360">
        <v>2</v>
      </c>
      <c r="GH360">
        <v>1</v>
      </c>
      <c r="GI360">
        <v>2</v>
      </c>
      <c r="GJ360">
        <v>0</v>
      </c>
      <c r="GK360">
        <f>ROUND(R360*(R12)/100,2)</f>
        <v>0</v>
      </c>
      <c r="GL360">
        <f t="shared" si="352"/>
        <v>0</v>
      </c>
      <c r="GM360">
        <f t="shared" si="353"/>
        <v>766.75</v>
      </c>
      <c r="GN360">
        <f t="shared" si="354"/>
        <v>766.75</v>
      </c>
      <c r="GO360">
        <f t="shared" si="355"/>
        <v>0</v>
      </c>
      <c r="GP360">
        <f t="shared" si="356"/>
        <v>0</v>
      </c>
      <c r="GR360">
        <v>0</v>
      </c>
      <c r="GS360">
        <v>0</v>
      </c>
      <c r="GT360">
        <v>0</v>
      </c>
      <c r="GU360" t="s">
        <v>3</v>
      </c>
      <c r="GV360">
        <f t="shared" si="357"/>
        <v>0</v>
      </c>
      <c r="GW360">
        <v>1</v>
      </c>
      <c r="GX360">
        <f t="shared" si="358"/>
        <v>0</v>
      </c>
      <c r="HA360">
        <v>0</v>
      </c>
      <c r="HB360">
        <v>0</v>
      </c>
      <c r="HC360">
        <f t="shared" si="359"/>
        <v>0</v>
      </c>
      <c r="HE360" t="s">
        <v>3</v>
      </c>
      <c r="HF360" t="s">
        <v>3</v>
      </c>
      <c r="HM360" t="s">
        <v>3</v>
      </c>
      <c r="HN360" t="s">
        <v>3</v>
      </c>
      <c r="HO360" t="s">
        <v>3</v>
      </c>
      <c r="HP360" t="s">
        <v>3</v>
      </c>
      <c r="HQ360" t="s">
        <v>3</v>
      </c>
      <c r="IK360">
        <v>0</v>
      </c>
    </row>
    <row r="361" spans="1:245" x14ac:dyDescent="0.2">
      <c r="A361">
        <v>17</v>
      </c>
      <c r="B361">
        <v>0</v>
      </c>
      <c r="C361">
        <f>ROW(SmtRes!A110)</f>
        <v>110</v>
      </c>
      <c r="D361">
        <f>ROW(EtalonRes!A110)</f>
        <v>110</v>
      </c>
      <c r="E361" t="s">
        <v>40</v>
      </c>
      <c r="F361" t="s">
        <v>41</v>
      </c>
      <c r="G361" t="s">
        <v>42</v>
      </c>
      <c r="H361" t="s">
        <v>43</v>
      </c>
      <c r="I361">
        <f>ROUND(16/100,9)</f>
        <v>0.16</v>
      </c>
      <c r="J361">
        <v>0</v>
      </c>
      <c r="K361">
        <f>ROUND(16/100,9)</f>
        <v>0.16</v>
      </c>
      <c r="O361">
        <f t="shared" si="320"/>
        <v>1832.55</v>
      </c>
      <c r="P361">
        <f t="shared" si="321"/>
        <v>221.34</v>
      </c>
      <c r="Q361">
        <f t="shared" si="322"/>
        <v>9.1300000000000008</v>
      </c>
      <c r="R361">
        <f t="shared" si="323"/>
        <v>4.87</v>
      </c>
      <c r="S361">
        <f t="shared" si="324"/>
        <v>1602.08</v>
      </c>
      <c r="T361">
        <f t="shared" si="325"/>
        <v>0</v>
      </c>
      <c r="U361">
        <f t="shared" si="326"/>
        <v>4.9363999999999999</v>
      </c>
      <c r="V361">
        <f t="shared" si="327"/>
        <v>0</v>
      </c>
      <c r="W361">
        <f t="shared" si="328"/>
        <v>0</v>
      </c>
      <c r="X361">
        <f t="shared" si="329"/>
        <v>1329.73</v>
      </c>
      <c r="Y361">
        <f t="shared" si="330"/>
        <v>656.85</v>
      </c>
      <c r="AA361">
        <v>54436342</v>
      </c>
      <c r="AB361">
        <f t="shared" si="331"/>
        <v>557.71</v>
      </c>
      <c r="AC361">
        <f t="shared" si="332"/>
        <v>212.51</v>
      </c>
      <c r="AD361">
        <f t="shared" si="333"/>
        <v>4.47</v>
      </c>
      <c r="AE361">
        <f t="shared" si="334"/>
        <v>1.06</v>
      </c>
      <c r="AF361">
        <f t="shared" si="335"/>
        <v>340.73</v>
      </c>
      <c r="AG361">
        <f t="shared" si="336"/>
        <v>0</v>
      </c>
      <c r="AH361">
        <f t="shared" si="337"/>
        <v>30.1</v>
      </c>
      <c r="AI361">
        <f t="shared" si="338"/>
        <v>0</v>
      </c>
      <c r="AJ361">
        <f t="shared" si="339"/>
        <v>0</v>
      </c>
      <c r="AK361">
        <v>557.71</v>
      </c>
      <c r="AL361">
        <v>212.51</v>
      </c>
      <c r="AM361">
        <v>4.47</v>
      </c>
      <c r="AN361">
        <v>1.06</v>
      </c>
      <c r="AO361">
        <v>340.73</v>
      </c>
      <c r="AP361">
        <v>0</v>
      </c>
      <c r="AQ361">
        <v>30.1</v>
      </c>
      <c r="AR361">
        <v>0</v>
      </c>
      <c r="AS361">
        <v>0</v>
      </c>
      <c r="AT361">
        <v>83</v>
      </c>
      <c r="AU361">
        <v>41</v>
      </c>
      <c r="AV361">
        <v>1.0249999999999999</v>
      </c>
      <c r="AW361">
        <v>1</v>
      </c>
      <c r="AZ361">
        <v>1</v>
      </c>
      <c r="BA361">
        <v>28.67</v>
      </c>
      <c r="BB361">
        <v>12.51</v>
      </c>
      <c r="BC361">
        <v>6.51</v>
      </c>
      <c r="BD361" t="s">
        <v>3</v>
      </c>
      <c r="BE361" t="s">
        <v>3</v>
      </c>
      <c r="BF361" t="s">
        <v>3</v>
      </c>
      <c r="BG361" t="s">
        <v>3</v>
      </c>
      <c r="BH361">
        <v>0</v>
      </c>
      <c r="BI361">
        <v>1</v>
      </c>
      <c r="BJ361" t="s">
        <v>44</v>
      </c>
      <c r="BM361">
        <v>478</v>
      </c>
      <c r="BN361">
        <v>0</v>
      </c>
      <c r="BO361" t="s">
        <v>41</v>
      </c>
      <c r="BP361">
        <v>1</v>
      </c>
      <c r="BQ361">
        <v>60</v>
      </c>
      <c r="BR361">
        <v>0</v>
      </c>
      <c r="BS361">
        <v>28.67</v>
      </c>
      <c r="BT361">
        <v>1</v>
      </c>
      <c r="BU361">
        <v>1</v>
      </c>
      <c r="BV361">
        <v>1</v>
      </c>
      <c r="BW361">
        <v>1</v>
      </c>
      <c r="BX361">
        <v>1</v>
      </c>
      <c r="BY361" t="s">
        <v>3</v>
      </c>
      <c r="BZ361">
        <v>83</v>
      </c>
      <c r="CA361">
        <v>41</v>
      </c>
      <c r="CB361" t="s">
        <v>3</v>
      </c>
      <c r="CE361">
        <v>30</v>
      </c>
      <c r="CF361">
        <v>0</v>
      </c>
      <c r="CG361">
        <v>0</v>
      </c>
      <c r="CM361">
        <v>0</v>
      </c>
      <c r="CN361" t="s">
        <v>3</v>
      </c>
      <c r="CO361">
        <v>0</v>
      </c>
      <c r="CP361">
        <f t="shared" si="340"/>
        <v>1832.55</v>
      </c>
      <c r="CQ361">
        <f t="shared" si="341"/>
        <v>1383.44</v>
      </c>
      <c r="CR361">
        <f t="shared" si="342"/>
        <v>57.3</v>
      </c>
      <c r="CS361">
        <f t="shared" si="343"/>
        <v>31.25</v>
      </c>
      <c r="CT361">
        <f t="shared" si="344"/>
        <v>10013</v>
      </c>
      <c r="CU361">
        <f t="shared" si="345"/>
        <v>0</v>
      </c>
      <c r="CV361">
        <f t="shared" si="346"/>
        <v>30.852499999999999</v>
      </c>
      <c r="CW361">
        <f t="shared" si="347"/>
        <v>0</v>
      </c>
      <c r="CX361">
        <f t="shared" si="348"/>
        <v>0</v>
      </c>
      <c r="CY361">
        <f t="shared" si="349"/>
        <v>1329.7263999999998</v>
      </c>
      <c r="CZ361">
        <f t="shared" si="350"/>
        <v>656.85279999999989</v>
      </c>
      <c r="DC361" t="s">
        <v>3</v>
      </c>
      <c r="DD361" t="s">
        <v>3</v>
      </c>
      <c r="DE361" t="s">
        <v>3</v>
      </c>
      <c r="DF361" t="s">
        <v>3</v>
      </c>
      <c r="DG361" t="s">
        <v>3</v>
      </c>
      <c r="DH361" t="s">
        <v>3</v>
      </c>
      <c r="DI361" t="s">
        <v>3</v>
      </c>
      <c r="DJ361" t="s">
        <v>3</v>
      </c>
      <c r="DK361" t="s">
        <v>3</v>
      </c>
      <c r="DL361" t="s">
        <v>3</v>
      </c>
      <c r="DM361" t="s">
        <v>3</v>
      </c>
      <c r="DN361">
        <v>100</v>
      </c>
      <c r="DO361">
        <v>64</v>
      </c>
      <c r="DP361">
        <v>1.0249999999999999</v>
      </c>
      <c r="DQ361">
        <v>1</v>
      </c>
      <c r="DU361">
        <v>1005</v>
      </c>
      <c r="DV361" t="s">
        <v>43</v>
      </c>
      <c r="DW361" t="s">
        <v>43</v>
      </c>
      <c r="DX361">
        <v>100</v>
      </c>
      <c r="DZ361" t="s">
        <v>3</v>
      </c>
      <c r="EA361" t="s">
        <v>3</v>
      </c>
      <c r="EB361" t="s">
        <v>3</v>
      </c>
      <c r="EC361" t="s">
        <v>3</v>
      </c>
      <c r="EE361">
        <v>54008222</v>
      </c>
      <c r="EF361">
        <v>60</v>
      </c>
      <c r="EG361" t="s">
        <v>45</v>
      </c>
      <c r="EH361">
        <v>0</v>
      </c>
      <c r="EI361" t="s">
        <v>3</v>
      </c>
      <c r="EJ361">
        <v>1</v>
      </c>
      <c r="EK361">
        <v>478</v>
      </c>
      <c r="EL361" t="s">
        <v>46</v>
      </c>
      <c r="EM361" t="s">
        <v>47</v>
      </c>
      <c r="EO361" t="s">
        <v>3</v>
      </c>
      <c r="EQ361">
        <v>0</v>
      </c>
      <c r="ER361">
        <v>557.71</v>
      </c>
      <c r="ES361">
        <v>212.51</v>
      </c>
      <c r="ET361">
        <v>4.47</v>
      </c>
      <c r="EU361">
        <v>1.06</v>
      </c>
      <c r="EV361">
        <v>340.73</v>
      </c>
      <c r="EW361">
        <v>30.1</v>
      </c>
      <c r="EX361">
        <v>0</v>
      </c>
      <c r="EY361">
        <v>0</v>
      </c>
      <c r="FQ361">
        <v>0</v>
      </c>
      <c r="FR361">
        <f t="shared" si="351"/>
        <v>0</v>
      </c>
      <c r="FS361">
        <v>0</v>
      </c>
      <c r="FX361">
        <v>100</v>
      </c>
      <c r="FY361">
        <v>64</v>
      </c>
      <c r="GA361" t="s">
        <v>3</v>
      </c>
      <c r="GD361">
        <v>0</v>
      </c>
      <c r="GF361">
        <v>1483734493</v>
      </c>
      <c r="GG361">
        <v>2</v>
      </c>
      <c r="GH361">
        <v>1</v>
      </c>
      <c r="GI361">
        <v>2</v>
      </c>
      <c r="GJ361">
        <v>0</v>
      </c>
      <c r="GK361">
        <f>ROUND(R361*(R12)/100,2)</f>
        <v>7.79</v>
      </c>
      <c r="GL361">
        <f t="shared" si="352"/>
        <v>0</v>
      </c>
      <c r="GM361">
        <f t="shared" si="353"/>
        <v>3826.92</v>
      </c>
      <c r="GN361">
        <f t="shared" si="354"/>
        <v>3826.92</v>
      </c>
      <c r="GO361">
        <f t="shared" si="355"/>
        <v>0</v>
      </c>
      <c r="GP361">
        <f t="shared" si="356"/>
        <v>0</v>
      </c>
      <c r="GR361">
        <v>0</v>
      </c>
      <c r="GS361">
        <v>0</v>
      </c>
      <c r="GT361">
        <v>0</v>
      </c>
      <c r="GU361" t="s">
        <v>3</v>
      </c>
      <c r="GV361">
        <f t="shared" si="357"/>
        <v>0</v>
      </c>
      <c r="GW361">
        <v>1</v>
      </c>
      <c r="GX361">
        <f t="shared" si="358"/>
        <v>0</v>
      </c>
      <c r="HA361">
        <v>0</v>
      </c>
      <c r="HB361">
        <v>0</v>
      </c>
      <c r="HC361">
        <f t="shared" si="359"/>
        <v>0</v>
      </c>
      <c r="HE361" t="s">
        <v>3</v>
      </c>
      <c r="HF361" t="s">
        <v>3</v>
      </c>
      <c r="HM361" t="s">
        <v>3</v>
      </c>
      <c r="HN361" t="s">
        <v>3</v>
      </c>
      <c r="HO361" t="s">
        <v>3</v>
      </c>
      <c r="HP361" t="s">
        <v>3</v>
      </c>
      <c r="HQ361" t="s">
        <v>3</v>
      </c>
      <c r="IK361">
        <v>0</v>
      </c>
    </row>
    <row r="362" spans="1:245" x14ac:dyDescent="0.2">
      <c r="A362">
        <v>18</v>
      </c>
      <c r="B362">
        <v>0</v>
      </c>
      <c r="C362">
        <v>106</v>
      </c>
      <c r="E362" t="s">
        <v>48</v>
      </c>
      <c r="F362" t="s">
        <v>49</v>
      </c>
      <c r="G362" t="s">
        <v>50</v>
      </c>
      <c r="H362" t="s">
        <v>51</v>
      </c>
      <c r="I362">
        <f>I361*J362</f>
        <v>1.088E-3</v>
      </c>
      <c r="J362">
        <v>6.7999999999999996E-3</v>
      </c>
      <c r="K362">
        <v>6.7999999999999996E-3</v>
      </c>
      <c r="O362">
        <f t="shared" si="320"/>
        <v>17.739999999999998</v>
      </c>
      <c r="P362">
        <f t="shared" si="321"/>
        <v>17.739999999999998</v>
      </c>
      <c r="Q362">
        <f t="shared" si="322"/>
        <v>0</v>
      </c>
      <c r="R362">
        <f t="shared" si="323"/>
        <v>0</v>
      </c>
      <c r="S362">
        <f t="shared" si="324"/>
        <v>0</v>
      </c>
      <c r="T362">
        <f t="shared" si="325"/>
        <v>0</v>
      </c>
      <c r="U362">
        <f t="shared" si="326"/>
        <v>0</v>
      </c>
      <c r="V362">
        <f t="shared" si="327"/>
        <v>0</v>
      </c>
      <c r="W362">
        <f t="shared" si="328"/>
        <v>0</v>
      </c>
      <c r="X362">
        <f t="shared" si="329"/>
        <v>0</v>
      </c>
      <c r="Y362">
        <f t="shared" si="330"/>
        <v>0</v>
      </c>
      <c r="AA362">
        <v>54436342</v>
      </c>
      <c r="AB362">
        <f t="shared" si="331"/>
        <v>3015.62</v>
      </c>
      <c r="AC362">
        <f t="shared" si="332"/>
        <v>3015.62</v>
      </c>
      <c r="AD362">
        <f t="shared" si="333"/>
        <v>0</v>
      </c>
      <c r="AE362">
        <f t="shared" si="334"/>
        <v>0</v>
      </c>
      <c r="AF362">
        <f t="shared" si="335"/>
        <v>0</v>
      </c>
      <c r="AG362">
        <f t="shared" si="336"/>
        <v>0</v>
      </c>
      <c r="AH362">
        <f t="shared" si="337"/>
        <v>0</v>
      </c>
      <c r="AI362">
        <f t="shared" si="338"/>
        <v>0</v>
      </c>
      <c r="AJ362">
        <f t="shared" si="339"/>
        <v>0</v>
      </c>
      <c r="AK362">
        <v>3015.62</v>
      </c>
      <c r="AL362">
        <v>3015.62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1</v>
      </c>
      <c r="AW362">
        <v>1</v>
      </c>
      <c r="AZ362">
        <v>1</v>
      </c>
      <c r="BA362">
        <v>1</v>
      </c>
      <c r="BB362">
        <v>1</v>
      </c>
      <c r="BC362">
        <v>5.41</v>
      </c>
      <c r="BD362" t="s">
        <v>3</v>
      </c>
      <c r="BE362" t="s">
        <v>3</v>
      </c>
      <c r="BF362" t="s">
        <v>3</v>
      </c>
      <c r="BG362" t="s">
        <v>3</v>
      </c>
      <c r="BH362">
        <v>3</v>
      </c>
      <c r="BI362">
        <v>1</v>
      </c>
      <c r="BJ362" t="s">
        <v>52</v>
      </c>
      <c r="BM362">
        <v>478</v>
      </c>
      <c r="BN362">
        <v>0</v>
      </c>
      <c r="BO362" t="s">
        <v>49</v>
      </c>
      <c r="BP362">
        <v>1</v>
      </c>
      <c r="BQ362">
        <v>60</v>
      </c>
      <c r="BR362">
        <v>0</v>
      </c>
      <c r="BS362">
        <v>1</v>
      </c>
      <c r="BT362">
        <v>1</v>
      </c>
      <c r="BU362">
        <v>1</v>
      </c>
      <c r="BV362">
        <v>1</v>
      </c>
      <c r="BW362">
        <v>1</v>
      </c>
      <c r="BX362">
        <v>1</v>
      </c>
      <c r="BY362" t="s">
        <v>3</v>
      </c>
      <c r="BZ362">
        <v>0</v>
      </c>
      <c r="CA362">
        <v>0</v>
      </c>
      <c r="CB362" t="s">
        <v>3</v>
      </c>
      <c r="CE362">
        <v>30</v>
      </c>
      <c r="CF362">
        <v>0</v>
      </c>
      <c r="CG362">
        <v>0</v>
      </c>
      <c r="CM362">
        <v>0</v>
      </c>
      <c r="CN362" t="s">
        <v>3</v>
      </c>
      <c r="CO362">
        <v>0</v>
      </c>
      <c r="CP362">
        <f t="shared" si="340"/>
        <v>17.739999999999998</v>
      </c>
      <c r="CQ362">
        <f t="shared" si="341"/>
        <v>16314.5</v>
      </c>
      <c r="CR362">
        <f t="shared" si="342"/>
        <v>0</v>
      </c>
      <c r="CS362">
        <f t="shared" si="343"/>
        <v>0</v>
      </c>
      <c r="CT362">
        <f t="shared" si="344"/>
        <v>0</v>
      </c>
      <c r="CU362">
        <f t="shared" si="345"/>
        <v>0</v>
      </c>
      <c r="CV362">
        <f t="shared" si="346"/>
        <v>0</v>
      </c>
      <c r="CW362">
        <f t="shared" si="347"/>
        <v>0</v>
      </c>
      <c r="CX362">
        <f t="shared" si="348"/>
        <v>0</v>
      </c>
      <c r="CY362">
        <f t="shared" si="349"/>
        <v>0</v>
      </c>
      <c r="CZ362">
        <f t="shared" si="350"/>
        <v>0</v>
      </c>
      <c r="DC362" t="s">
        <v>3</v>
      </c>
      <c r="DD362" t="s">
        <v>3</v>
      </c>
      <c r="DE362" t="s">
        <v>3</v>
      </c>
      <c r="DF362" t="s">
        <v>3</v>
      </c>
      <c r="DG362" t="s">
        <v>3</v>
      </c>
      <c r="DH362" t="s">
        <v>3</v>
      </c>
      <c r="DI362" t="s">
        <v>3</v>
      </c>
      <c r="DJ362" t="s">
        <v>3</v>
      </c>
      <c r="DK362" t="s">
        <v>3</v>
      </c>
      <c r="DL362" t="s">
        <v>3</v>
      </c>
      <c r="DM362" t="s">
        <v>3</v>
      </c>
      <c r="DN362">
        <v>100</v>
      </c>
      <c r="DO362">
        <v>64</v>
      </c>
      <c r="DP362">
        <v>1.0249999999999999</v>
      </c>
      <c r="DQ362">
        <v>1</v>
      </c>
      <c r="DU362">
        <v>1009</v>
      </c>
      <c r="DV362" t="s">
        <v>51</v>
      </c>
      <c r="DW362" t="s">
        <v>51</v>
      </c>
      <c r="DX362">
        <v>1000</v>
      </c>
      <c r="DZ362" t="s">
        <v>3</v>
      </c>
      <c r="EA362" t="s">
        <v>3</v>
      </c>
      <c r="EB362" t="s">
        <v>3</v>
      </c>
      <c r="EC362" t="s">
        <v>3</v>
      </c>
      <c r="EE362">
        <v>54008222</v>
      </c>
      <c r="EF362">
        <v>60</v>
      </c>
      <c r="EG362" t="s">
        <v>45</v>
      </c>
      <c r="EH362">
        <v>0</v>
      </c>
      <c r="EI362" t="s">
        <v>3</v>
      </c>
      <c r="EJ362">
        <v>1</v>
      </c>
      <c r="EK362">
        <v>478</v>
      </c>
      <c r="EL362" t="s">
        <v>46</v>
      </c>
      <c r="EM362" t="s">
        <v>47</v>
      </c>
      <c r="EO362" t="s">
        <v>3</v>
      </c>
      <c r="EQ362">
        <v>0</v>
      </c>
      <c r="ER362">
        <v>3015.62</v>
      </c>
      <c r="ES362">
        <v>3015.62</v>
      </c>
      <c r="ET362">
        <v>0</v>
      </c>
      <c r="EU362">
        <v>0</v>
      </c>
      <c r="EV362">
        <v>0</v>
      </c>
      <c r="EW362">
        <v>0</v>
      </c>
      <c r="EX362">
        <v>0</v>
      </c>
      <c r="FQ362">
        <v>0</v>
      </c>
      <c r="FR362">
        <f t="shared" si="351"/>
        <v>0</v>
      </c>
      <c r="FS362">
        <v>0</v>
      </c>
      <c r="FX362">
        <v>100</v>
      </c>
      <c r="FY362">
        <v>64</v>
      </c>
      <c r="GA362" t="s">
        <v>3</v>
      </c>
      <c r="GD362">
        <v>0</v>
      </c>
      <c r="GF362">
        <v>-369778411</v>
      </c>
      <c r="GG362">
        <v>2</v>
      </c>
      <c r="GH362">
        <v>1</v>
      </c>
      <c r="GI362">
        <v>2</v>
      </c>
      <c r="GJ362">
        <v>0</v>
      </c>
      <c r="GK362">
        <f>ROUND(R362*(R12)/100,2)</f>
        <v>0</v>
      </c>
      <c r="GL362">
        <f t="shared" si="352"/>
        <v>0</v>
      </c>
      <c r="GM362">
        <f t="shared" si="353"/>
        <v>17.739999999999998</v>
      </c>
      <c r="GN362">
        <f t="shared" si="354"/>
        <v>17.739999999999998</v>
      </c>
      <c r="GO362">
        <f t="shared" si="355"/>
        <v>0</v>
      </c>
      <c r="GP362">
        <f t="shared" si="356"/>
        <v>0</v>
      </c>
      <c r="GR362">
        <v>0</v>
      </c>
      <c r="GS362">
        <v>0</v>
      </c>
      <c r="GT362">
        <v>0</v>
      </c>
      <c r="GU362" t="s">
        <v>3</v>
      </c>
      <c r="GV362">
        <f t="shared" si="357"/>
        <v>0</v>
      </c>
      <c r="GW362">
        <v>1</v>
      </c>
      <c r="GX362">
        <f t="shared" si="358"/>
        <v>0</v>
      </c>
      <c r="HA362">
        <v>0</v>
      </c>
      <c r="HB362">
        <v>0</v>
      </c>
      <c r="HC362">
        <f t="shared" si="359"/>
        <v>0</v>
      </c>
      <c r="HE362" t="s">
        <v>3</v>
      </c>
      <c r="HF362" t="s">
        <v>3</v>
      </c>
      <c r="HM362" t="s">
        <v>3</v>
      </c>
      <c r="HN362" t="s">
        <v>3</v>
      </c>
      <c r="HO362" t="s">
        <v>3</v>
      </c>
      <c r="HP362" t="s">
        <v>3</v>
      </c>
      <c r="HQ362" t="s">
        <v>3</v>
      </c>
      <c r="IK362">
        <v>0</v>
      </c>
    </row>
    <row r="363" spans="1:245" x14ac:dyDescent="0.2">
      <c r="A363">
        <v>18</v>
      </c>
      <c r="B363">
        <v>0</v>
      </c>
      <c r="C363">
        <v>108</v>
      </c>
      <c r="E363" t="s">
        <v>53</v>
      </c>
      <c r="F363" t="s">
        <v>54</v>
      </c>
      <c r="G363" t="s">
        <v>55</v>
      </c>
      <c r="H363" t="s">
        <v>51</v>
      </c>
      <c r="I363">
        <f>I361*J363</f>
        <v>1.072E-2</v>
      </c>
      <c r="J363">
        <v>6.7000000000000004E-2</v>
      </c>
      <c r="K363">
        <v>6.7000000000000004E-2</v>
      </c>
      <c r="O363">
        <f t="shared" si="320"/>
        <v>1030.1300000000001</v>
      </c>
      <c r="P363">
        <f t="shared" si="321"/>
        <v>1030.1300000000001</v>
      </c>
      <c r="Q363">
        <f t="shared" si="322"/>
        <v>0</v>
      </c>
      <c r="R363">
        <f t="shared" si="323"/>
        <v>0</v>
      </c>
      <c r="S363">
        <f t="shared" si="324"/>
        <v>0</v>
      </c>
      <c r="T363">
        <f t="shared" si="325"/>
        <v>0</v>
      </c>
      <c r="U363">
        <f t="shared" si="326"/>
        <v>0</v>
      </c>
      <c r="V363">
        <f t="shared" si="327"/>
        <v>0</v>
      </c>
      <c r="W363">
        <f t="shared" si="328"/>
        <v>0</v>
      </c>
      <c r="X363">
        <f t="shared" si="329"/>
        <v>0</v>
      </c>
      <c r="Y363">
        <f t="shared" si="330"/>
        <v>0</v>
      </c>
      <c r="AA363">
        <v>54436342</v>
      </c>
      <c r="AB363">
        <f t="shared" si="331"/>
        <v>17729.79</v>
      </c>
      <c r="AC363">
        <f t="shared" si="332"/>
        <v>17729.79</v>
      </c>
      <c r="AD363">
        <f t="shared" si="333"/>
        <v>0</v>
      </c>
      <c r="AE363">
        <f t="shared" si="334"/>
        <v>0</v>
      </c>
      <c r="AF363">
        <f t="shared" si="335"/>
        <v>0</v>
      </c>
      <c r="AG363">
        <f t="shared" si="336"/>
        <v>0</v>
      </c>
      <c r="AH363">
        <f t="shared" si="337"/>
        <v>0</v>
      </c>
      <c r="AI363">
        <f t="shared" si="338"/>
        <v>0</v>
      </c>
      <c r="AJ363">
        <f t="shared" si="339"/>
        <v>0</v>
      </c>
      <c r="AK363">
        <v>17729.79</v>
      </c>
      <c r="AL363">
        <v>17729.79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1</v>
      </c>
      <c r="AW363">
        <v>1</v>
      </c>
      <c r="AZ363">
        <v>1</v>
      </c>
      <c r="BA363">
        <v>1</v>
      </c>
      <c r="BB363">
        <v>1</v>
      </c>
      <c r="BC363">
        <v>5.42</v>
      </c>
      <c r="BD363" t="s">
        <v>3</v>
      </c>
      <c r="BE363" t="s">
        <v>3</v>
      </c>
      <c r="BF363" t="s">
        <v>3</v>
      </c>
      <c r="BG363" t="s">
        <v>3</v>
      </c>
      <c r="BH363">
        <v>3</v>
      </c>
      <c r="BI363">
        <v>1</v>
      </c>
      <c r="BJ363" t="s">
        <v>56</v>
      </c>
      <c r="BM363">
        <v>478</v>
      </c>
      <c r="BN363">
        <v>0</v>
      </c>
      <c r="BO363" t="s">
        <v>54</v>
      </c>
      <c r="BP363">
        <v>1</v>
      </c>
      <c r="BQ363">
        <v>60</v>
      </c>
      <c r="BR363">
        <v>0</v>
      </c>
      <c r="BS363">
        <v>1</v>
      </c>
      <c r="BT363">
        <v>1</v>
      </c>
      <c r="BU363">
        <v>1</v>
      </c>
      <c r="BV363">
        <v>1</v>
      </c>
      <c r="BW363">
        <v>1</v>
      </c>
      <c r="BX363">
        <v>1</v>
      </c>
      <c r="BY363" t="s">
        <v>3</v>
      </c>
      <c r="BZ363">
        <v>0</v>
      </c>
      <c r="CA363">
        <v>0</v>
      </c>
      <c r="CB363" t="s">
        <v>3</v>
      </c>
      <c r="CE363">
        <v>30</v>
      </c>
      <c r="CF363">
        <v>0</v>
      </c>
      <c r="CG363">
        <v>0</v>
      </c>
      <c r="CM363">
        <v>0</v>
      </c>
      <c r="CN363" t="s">
        <v>3</v>
      </c>
      <c r="CO363">
        <v>0</v>
      </c>
      <c r="CP363">
        <f t="shared" si="340"/>
        <v>1030.1300000000001</v>
      </c>
      <c r="CQ363">
        <f t="shared" si="341"/>
        <v>96095.46</v>
      </c>
      <c r="CR363">
        <f t="shared" si="342"/>
        <v>0</v>
      </c>
      <c r="CS363">
        <f t="shared" si="343"/>
        <v>0</v>
      </c>
      <c r="CT363">
        <f t="shared" si="344"/>
        <v>0</v>
      </c>
      <c r="CU363">
        <f t="shared" si="345"/>
        <v>0</v>
      </c>
      <c r="CV363">
        <f t="shared" si="346"/>
        <v>0</v>
      </c>
      <c r="CW363">
        <f t="shared" si="347"/>
        <v>0</v>
      </c>
      <c r="CX363">
        <f t="shared" si="348"/>
        <v>0</v>
      </c>
      <c r="CY363">
        <f t="shared" si="349"/>
        <v>0</v>
      </c>
      <c r="CZ363">
        <f t="shared" si="350"/>
        <v>0</v>
      </c>
      <c r="DC363" t="s">
        <v>3</v>
      </c>
      <c r="DD363" t="s">
        <v>3</v>
      </c>
      <c r="DE363" t="s">
        <v>3</v>
      </c>
      <c r="DF363" t="s">
        <v>3</v>
      </c>
      <c r="DG363" t="s">
        <v>3</v>
      </c>
      <c r="DH363" t="s">
        <v>3</v>
      </c>
      <c r="DI363" t="s">
        <v>3</v>
      </c>
      <c r="DJ363" t="s">
        <v>3</v>
      </c>
      <c r="DK363" t="s">
        <v>3</v>
      </c>
      <c r="DL363" t="s">
        <v>3</v>
      </c>
      <c r="DM363" t="s">
        <v>3</v>
      </c>
      <c r="DN363">
        <v>100</v>
      </c>
      <c r="DO363">
        <v>64</v>
      </c>
      <c r="DP363">
        <v>1.0249999999999999</v>
      </c>
      <c r="DQ363">
        <v>1</v>
      </c>
      <c r="DU363">
        <v>1009</v>
      </c>
      <c r="DV363" t="s">
        <v>51</v>
      </c>
      <c r="DW363" t="s">
        <v>51</v>
      </c>
      <c r="DX363">
        <v>1000</v>
      </c>
      <c r="DZ363" t="s">
        <v>3</v>
      </c>
      <c r="EA363" t="s">
        <v>3</v>
      </c>
      <c r="EB363" t="s">
        <v>3</v>
      </c>
      <c r="EC363" t="s">
        <v>3</v>
      </c>
      <c r="EE363">
        <v>54008222</v>
      </c>
      <c r="EF363">
        <v>60</v>
      </c>
      <c r="EG363" t="s">
        <v>45</v>
      </c>
      <c r="EH363">
        <v>0</v>
      </c>
      <c r="EI363" t="s">
        <v>3</v>
      </c>
      <c r="EJ363">
        <v>1</v>
      </c>
      <c r="EK363">
        <v>478</v>
      </c>
      <c r="EL363" t="s">
        <v>46</v>
      </c>
      <c r="EM363" t="s">
        <v>47</v>
      </c>
      <c r="EO363" t="s">
        <v>3</v>
      </c>
      <c r="EQ363">
        <v>0</v>
      </c>
      <c r="ER363">
        <v>17729.79</v>
      </c>
      <c r="ES363">
        <v>17729.79</v>
      </c>
      <c r="ET363">
        <v>0</v>
      </c>
      <c r="EU363">
        <v>0</v>
      </c>
      <c r="EV363">
        <v>0</v>
      </c>
      <c r="EW363">
        <v>0</v>
      </c>
      <c r="EX363">
        <v>0</v>
      </c>
      <c r="FQ363">
        <v>0</v>
      </c>
      <c r="FR363">
        <f t="shared" si="351"/>
        <v>0</v>
      </c>
      <c r="FS363">
        <v>0</v>
      </c>
      <c r="FX363">
        <v>100</v>
      </c>
      <c r="FY363">
        <v>64</v>
      </c>
      <c r="GA363" t="s">
        <v>3</v>
      </c>
      <c r="GD363">
        <v>0</v>
      </c>
      <c r="GF363">
        <v>161549683</v>
      </c>
      <c r="GG363">
        <v>2</v>
      </c>
      <c r="GH363">
        <v>1</v>
      </c>
      <c r="GI363">
        <v>2</v>
      </c>
      <c r="GJ363">
        <v>0</v>
      </c>
      <c r="GK363">
        <f>ROUND(R363*(R12)/100,2)</f>
        <v>0</v>
      </c>
      <c r="GL363">
        <f t="shared" si="352"/>
        <v>0</v>
      </c>
      <c r="GM363">
        <f t="shared" si="353"/>
        <v>1030.1300000000001</v>
      </c>
      <c r="GN363">
        <f t="shared" si="354"/>
        <v>1030.1300000000001</v>
      </c>
      <c r="GO363">
        <f t="shared" si="355"/>
        <v>0</v>
      </c>
      <c r="GP363">
        <f t="shared" si="356"/>
        <v>0</v>
      </c>
      <c r="GR363">
        <v>0</v>
      </c>
      <c r="GS363">
        <v>0</v>
      </c>
      <c r="GT363">
        <v>0</v>
      </c>
      <c r="GU363" t="s">
        <v>3</v>
      </c>
      <c r="GV363">
        <f t="shared" si="357"/>
        <v>0</v>
      </c>
      <c r="GW363">
        <v>1</v>
      </c>
      <c r="GX363">
        <f t="shared" si="358"/>
        <v>0</v>
      </c>
      <c r="HA363">
        <v>0</v>
      </c>
      <c r="HB363">
        <v>0</v>
      </c>
      <c r="HC363">
        <f t="shared" si="359"/>
        <v>0</v>
      </c>
      <c r="HE363" t="s">
        <v>3</v>
      </c>
      <c r="HF363" t="s">
        <v>3</v>
      </c>
      <c r="HM363" t="s">
        <v>3</v>
      </c>
      <c r="HN363" t="s">
        <v>3</v>
      </c>
      <c r="HO363" t="s">
        <v>3</v>
      </c>
      <c r="HP363" t="s">
        <v>3</v>
      </c>
      <c r="HQ363" t="s">
        <v>3</v>
      </c>
      <c r="IK363">
        <v>0</v>
      </c>
    </row>
    <row r="364" spans="1:245" x14ac:dyDescent="0.2">
      <c r="A364">
        <v>17</v>
      </c>
      <c r="B364">
        <v>0</v>
      </c>
      <c r="C364">
        <f>ROW(SmtRes!A119)</f>
        <v>119</v>
      </c>
      <c r="D364">
        <f>ROW(EtalonRes!A119)</f>
        <v>119</v>
      </c>
      <c r="E364" t="s">
        <v>57</v>
      </c>
      <c r="F364" t="s">
        <v>58</v>
      </c>
      <c r="G364" t="s">
        <v>59</v>
      </c>
      <c r="H364" t="s">
        <v>43</v>
      </c>
      <c r="I364">
        <f>ROUND(69.4/100,9)</f>
        <v>0.69399999999999995</v>
      </c>
      <c r="J364">
        <v>0</v>
      </c>
      <c r="K364">
        <f>ROUND(69.4/100,9)</f>
        <v>0.69399999999999995</v>
      </c>
      <c r="O364">
        <f t="shared" si="320"/>
        <v>7413.22</v>
      </c>
      <c r="P364">
        <f t="shared" si="321"/>
        <v>1394.02</v>
      </c>
      <c r="Q364">
        <f t="shared" si="322"/>
        <v>39.78</v>
      </c>
      <c r="R364">
        <f t="shared" si="323"/>
        <v>21.5</v>
      </c>
      <c r="S364">
        <f t="shared" si="324"/>
        <v>5979.42</v>
      </c>
      <c r="T364">
        <f t="shared" si="325"/>
        <v>0</v>
      </c>
      <c r="U364">
        <f t="shared" si="326"/>
        <v>18.423964999999995</v>
      </c>
      <c r="V364">
        <f t="shared" si="327"/>
        <v>0</v>
      </c>
      <c r="W364">
        <f t="shared" si="328"/>
        <v>0</v>
      </c>
      <c r="X364">
        <f t="shared" si="329"/>
        <v>4962.92</v>
      </c>
      <c r="Y364">
        <f t="shared" si="330"/>
        <v>2451.56</v>
      </c>
      <c r="AA364">
        <v>54436342</v>
      </c>
      <c r="AB364">
        <f t="shared" si="331"/>
        <v>458.61</v>
      </c>
      <c r="AC364">
        <f t="shared" si="332"/>
        <v>160.94999999999999</v>
      </c>
      <c r="AD364">
        <f t="shared" si="333"/>
        <v>4.47</v>
      </c>
      <c r="AE364">
        <f t="shared" si="334"/>
        <v>1.06</v>
      </c>
      <c r="AF364">
        <f t="shared" si="335"/>
        <v>293.19</v>
      </c>
      <c r="AG364">
        <f t="shared" si="336"/>
        <v>0</v>
      </c>
      <c r="AH364">
        <f t="shared" si="337"/>
        <v>25.9</v>
      </c>
      <c r="AI364">
        <f t="shared" si="338"/>
        <v>0</v>
      </c>
      <c r="AJ364">
        <f t="shared" si="339"/>
        <v>0</v>
      </c>
      <c r="AK364">
        <v>458.61</v>
      </c>
      <c r="AL364">
        <v>160.94999999999999</v>
      </c>
      <c r="AM364">
        <v>4.47</v>
      </c>
      <c r="AN364">
        <v>1.06</v>
      </c>
      <c r="AO364">
        <v>293.19</v>
      </c>
      <c r="AP364">
        <v>0</v>
      </c>
      <c r="AQ364">
        <v>25.9</v>
      </c>
      <c r="AR364">
        <v>0</v>
      </c>
      <c r="AS364">
        <v>0</v>
      </c>
      <c r="AT364">
        <v>83</v>
      </c>
      <c r="AU364">
        <v>41</v>
      </c>
      <c r="AV364">
        <v>1.0249999999999999</v>
      </c>
      <c r="AW364">
        <v>1</v>
      </c>
      <c r="AZ364">
        <v>1</v>
      </c>
      <c r="BA364">
        <v>28.67</v>
      </c>
      <c r="BB364">
        <v>12.51</v>
      </c>
      <c r="BC364">
        <v>12.48</v>
      </c>
      <c r="BD364" t="s">
        <v>3</v>
      </c>
      <c r="BE364" t="s">
        <v>3</v>
      </c>
      <c r="BF364" t="s">
        <v>3</v>
      </c>
      <c r="BG364" t="s">
        <v>3</v>
      </c>
      <c r="BH364">
        <v>0</v>
      </c>
      <c r="BI364">
        <v>1</v>
      </c>
      <c r="BJ364" t="s">
        <v>60</v>
      </c>
      <c r="BM364">
        <v>478</v>
      </c>
      <c r="BN364">
        <v>0</v>
      </c>
      <c r="BO364" t="s">
        <v>58</v>
      </c>
      <c r="BP364">
        <v>1</v>
      </c>
      <c r="BQ364">
        <v>60</v>
      </c>
      <c r="BR364">
        <v>0</v>
      </c>
      <c r="BS364">
        <v>28.67</v>
      </c>
      <c r="BT364">
        <v>1</v>
      </c>
      <c r="BU364">
        <v>1</v>
      </c>
      <c r="BV364">
        <v>1</v>
      </c>
      <c r="BW364">
        <v>1</v>
      </c>
      <c r="BX364">
        <v>1</v>
      </c>
      <c r="BY364" t="s">
        <v>3</v>
      </c>
      <c r="BZ364">
        <v>83</v>
      </c>
      <c r="CA364">
        <v>41</v>
      </c>
      <c r="CB364" t="s">
        <v>3</v>
      </c>
      <c r="CE364">
        <v>30</v>
      </c>
      <c r="CF364">
        <v>0</v>
      </c>
      <c r="CG364">
        <v>0</v>
      </c>
      <c r="CM364">
        <v>0</v>
      </c>
      <c r="CN364" t="s">
        <v>3</v>
      </c>
      <c r="CO364">
        <v>0</v>
      </c>
      <c r="CP364">
        <f t="shared" si="340"/>
        <v>7413.22</v>
      </c>
      <c r="CQ364">
        <f t="shared" si="341"/>
        <v>2008.66</v>
      </c>
      <c r="CR364">
        <f t="shared" si="342"/>
        <v>57.3</v>
      </c>
      <c r="CS364">
        <f t="shared" si="343"/>
        <v>31.25</v>
      </c>
      <c r="CT364">
        <f t="shared" si="344"/>
        <v>8615.91</v>
      </c>
      <c r="CU364">
        <f t="shared" si="345"/>
        <v>0</v>
      </c>
      <c r="CV364">
        <f t="shared" si="346"/>
        <v>26.547499999999996</v>
      </c>
      <c r="CW364">
        <f t="shared" si="347"/>
        <v>0</v>
      </c>
      <c r="CX364">
        <f t="shared" si="348"/>
        <v>0</v>
      </c>
      <c r="CY364">
        <f t="shared" si="349"/>
        <v>4962.9186</v>
      </c>
      <c r="CZ364">
        <f t="shared" si="350"/>
        <v>2451.5621999999998</v>
      </c>
      <c r="DC364" t="s">
        <v>3</v>
      </c>
      <c r="DD364" t="s">
        <v>3</v>
      </c>
      <c r="DE364" t="s">
        <v>3</v>
      </c>
      <c r="DF364" t="s">
        <v>3</v>
      </c>
      <c r="DG364" t="s">
        <v>3</v>
      </c>
      <c r="DH364" t="s">
        <v>3</v>
      </c>
      <c r="DI364" t="s">
        <v>3</v>
      </c>
      <c r="DJ364" t="s">
        <v>3</v>
      </c>
      <c r="DK364" t="s">
        <v>3</v>
      </c>
      <c r="DL364" t="s">
        <v>3</v>
      </c>
      <c r="DM364" t="s">
        <v>3</v>
      </c>
      <c r="DN364">
        <v>100</v>
      </c>
      <c r="DO364">
        <v>64</v>
      </c>
      <c r="DP364">
        <v>1.0249999999999999</v>
      </c>
      <c r="DQ364">
        <v>1</v>
      </c>
      <c r="DU364">
        <v>1005</v>
      </c>
      <c r="DV364" t="s">
        <v>43</v>
      </c>
      <c r="DW364" t="s">
        <v>43</v>
      </c>
      <c r="DX364">
        <v>100</v>
      </c>
      <c r="DZ364" t="s">
        <v>3</v>
      </c>
      <c r="EA364" t="s">
        <v>3</v>
      </c>
      <c r="EB364" t="s">
        <v>3</v>
      </c>
      <c r="EC364" t="s">
        <v>3</v>
      </c>
      <c r="EE364">
        <v>54008222</v>
      </c>
      <c r="EF364">
        <v>60</v>
      </c>
      <c r="EG364" t="s">
        <v>45</v>
      </c>
      <c r="EH364">
        <v>0</v>
      </c>
      <c r="EI364" t="s">
        <v>3</v>
      </c>
      <c r="EJ364">
        <v>1</v>
      </c>
      <c r="EK364">
        <v>478</v>
      </c>
      <c r="EL364" t="s">
        <v>46</v>
      </c>
      <c r="EM364" t="s">
        <v>47</v>
      </c>
      <c r="EO364" t="s">
        <v>3</v>
      </c>
      <c r="EQ364">
        <v>0</v>
      </c>
      <c r="ER364">
        <v>458.61</v>
      </c>
      <c r="ES364">
        <v>160.94999999999999</v>
      </c>
      <c r="ET364">
        <v>4.47</v>
      </c>
      <c r="EU364">
        <v>1.06</v>
      </c>
      <c r="EV364">
        <v>293.19</v>
      </c>
      <c r="EW364">
        <v>25.9</v>
      </c>
      <c r="EX364">
        <v>0</v>
      </c>
      <c r="EY364">
        <v>0</v>
      </c>
      <c r="FQ364">
        <v>0</v>
      </c>
      <c r="FR364">
        <f t="shared" si="351"/>
        <v>0</v>
      </c>
      <c r="FS364">
        <v>0</v>
      </c>
      <c r="FX364">
        <v>100</v>
      </c>
      <c r="FY364">
        <v>64</v>
      </c>
      <c r="GA364" t="s">
        <v>3</v>
      </c>
      <c r="GD364">
        <v>0</v>
      </c>
      <c r="GF364">
        <v>-1986480336</v>
      </c>
      <c r="GG364">
        <v>2</v>
      </c>
      <c r="GH364">
        <v>1</v>
      </c>
      <c r="GI364">
        <v>2</v>
      </c>
      <c r="GJ364">
        <v>0</v>
      </c>
      <c r="GK364">
        <f>ROUND(R364*(R12)/100,2)</f>
        <v>34.4</v>
      </c>
      <c r="GL364">
        <f t="shared" si="352"/>
        <v>0</v>
      </c>
      <c r="GM364">
        <f t="shared" si="353"/>
        <v>14862.1</v>
      </c>
      <c r="GN364">
        <f t="shared" si="354"/>
        <v>14862.1</v>
      </c>
      <c r="GO364">
        <f t="shared" si="355"/>
        <v>0</v>
      </c>
      <c r="GP364">
        <f t="shared" si="356"/>
        <v>0</v>
      </c>
      <c r="GR364">
        <v>0</v>
      </c>
      <c r="GS364">
        <v>0</v>
      </c>
      <c r="GT364">
        <v>0</v>
      </c>
      <c r="GU364" t="s">
        <v>3</v>
      </c>
      <c r="GV364">
        <f t="shared" si="357"/>
        <v>0</v>
      </c>
      <c r="GW364">
        <v>1</v>
      </c>
      <c r="GX364">
        <f t="shared" si="358"/>
        <v>0</v>
      </c>
      <c r="HA364">
        <v>0</v>
      </c>
      <c r="HB364">
        <v>0</v>
      </c>
      <c r="HC364">
        <f t="shared" si="359"/>
        <v>0</v>
      </c>
      <c r="HE364" t="s">
        <v>3</v>
      </c>
      <c r="HF364" t="s">
        <v>3</v>
      </c>
      <c r="HM364" t="s">
        <v>3</v>
      </c>
      <c r="HN364" t="s">
        <v>3</v>
      </c>
      <c r="HO364" t="s">
        <v>3</v>
      </c>
      <c r="HP364" t="s">
        <v>3</v>
      </c>
      <c r="HQ364" t="s">
        <v>3</v>
      </c>
      <c r="IK364">
        <v>0</v>
      </c>
    </row>
    <row r="365" spans="1:245" x14ac:dyDescent="0.2">
      <c r="A365">
        <v>18</v>
      </c>
      <c r="B365">
        <v>0</v>
      </c>
      <c r="C365">
        <v>115</v>
      </c>
      <c r="E365" t="s">
        <v>61</v>
      </c>
      <c r="F365" t="s">
        <v>49</v>
      </c>
      <c r="G365" t="s">
        <v>50</v>
      </c>
      <c r="H365" t="s">
        <v>51</v>
      </c>
      <c r="I365">
        <f>I364*J365</f>
        <v>4.9969999999999988E-3</v>
      </c>
      <c r="J365">
        <v>7.2002881844380395E-3</v>
      </c>
      <c r="K365">
        <v>7.1999999999999998E-3</v>
      </c>
      <c r="O365">
        <f t="shared" si="320"/>
        <v>81.53</v>
      </c>
      <c r="P365">
        <f t="shared" si="321"/>
        <v>81.53</v>
      </c>
      <c r="Q365">
        <f t="shared" si="322"/>
        <v>0</v>
      </c>
      <c r="R365">
        <f t="shared" si="323"/>
        <v>0</v>
      </c>
      <c r="S365">
        <f t="shared" si="324"/>
        <v>0</v>
      </c>
      <c r="T365">
        <f t="shared" si="325"/>
        <v>0</v>
      </c>
      <c r="U365">
        <f t="shared" si="326"/>
        <v>0</v>
      </c>
      <c r="V365">
        <f t="shared" si="327"/>
        <v>0</v>
      </c>
      <c r="W365">
        <f t="shared" si="328"/>
        <v>0</v>
      </c>
      <c r="X365">
        <f t="shared" si="329"/>
        <v>0</v>
      </c>
      <c r="Y365">
        <f t="shared" si="330"/>
        <v>0</v>
      </c>
      <c r="AA365">
        <v>54436342</v>
      </c>
      <c r="AB365">
        <f t="shared" si="331"/>
        <v>3015.62</v>
      </c>
      <c r="AC365">
        <f t="shared" si="332"/>
        <v>3015.62</v>
      </c>
      <c r="AD365">
        <f t="shared" si="333"/>
        <v>0</v>
      </c>
      <c r="AE365">
        <f t="shared" si="334"/>
        <v>0</v>
      </c>
      <c r="AF365">
        <f t="shared" si="335"/>
        <v>0</v>
      </c>
      <c r="AG365">
        <f t="shared" si="336"/>
        <v>0</v>
      </c>
      <c r="AH365">
        <f t="shared" si="337"/>
        <v>0</v>
      </c>
      <c r="AI365">
        <f t="shared" si="338"/>
        <v>0</v>
      </c>
      <c r="AJ365">
        <f t="shared" si="339"/>
        <v>0</v>
      </c>
      <c r="AK365">
        <v>3015.62</v>
      </c>
      <c r="AL365">
        <v>3015.62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1</v>
      </c>
      <c r="AW365">
        <v>1</v>
      </c>
      <c r="AZ365">
        <v>1</v>
      </c>
      <c r="BA365">
        <v>1</v>
      </c>
      <c r="BB365">
        <v>1</v>
      </c>
      <c r="BC365">
        <v>5.41</v>
      </c>
      <c r="BD365" t="s">
        <v>3</v>
      </c>
      <c r="BE365" t="s">
        <v>3</v>
      </c>
      <c r="BF365" t="s">
        <v>3</v>
      </c>
      <c r="BG365" t="s">
        <v>3</v>
      </c>
      <c r="BH365">
        <v>3</v>
      </c>
      <c r="BI365">
        <v>1</v>
      </c>
      <c r="BJ365" t="s">
        <v>52</v>
      </c>
      <c r="BM365">
        <v>478</v>
      </c>
      <c r="BN365">
        <v>0</v>
      </c>
      <c r="BO365" t="s">
        <v>49</v>
      </c>
      <c r="BP365">
        <v>1</v>
      </c>
      <c r="BQ365">
        <v>60</v>
      </c>
      <c r="BR365">
        <v>0</v>
      </c>
      <c r="BS365">
        <v>1</v>
      </c>
      <c r="BT365">
        <v>1</v>
      </c>
      <c r="BU365">
        <v>1</v>
      </c>
      <c r="BV365">
        <v>1</v>
      </c>
      <c r="BW365">
        <v>1</v>
      </c>
      <c r="BX365">
        <v>1</v>
      </c>
      <c r="BY365" t="s">
        <v>3</v>
      </c>
      <c r="BZ365">
        <v>0</v>
      </c>
      <c r="CA365">
        <v>0</v>
      </c>
      <c r="CB365" t="s">
        <v>3</v>
      </c>
      <c r="CE365">
        <v>30</v>
      </c>
      <c r="CF365">
        <v>0</v>
      </c>
      <c r="CG365">
        <v>0</v>
      </c>
      <c r="CM365">
        <v>0</v>
      </c>
      <c r="CN365" t="s">
        <v>3</v>
      </c>
      <c r="CO365">
        <v>0</v>
      </c>
      <c r="CP365">
        <f t="shared" si="340"/>
        <v>81.53</v>
      </c>
      <c r="CQ365">
        <f t="shared" si="341"/>
        <v>16314.5</v>
      </c>
      <c r="CR365">
        <f t="shared" si="342"/>
        <v>0</v>
      </c>
      <c r="CS365">
        <f t="shared" si="343"/>
        <v>0</v>
      </c>
      <c r="CT365">
        <f t="shared" si="344"/>
        <v>0</v>
      </c>
      <c r="CU365">
        <f t="shared" si="345"/>
        <v>0</v>
      </c>
      <c r="CV365">
        <f t="shared" si="346"/>
        <v>0</v>
      </c>
      <c r="CW365">
        <f t="shared" si="347"/>
        <v>0</v>
      </c>
      <c r="CX365">
        <f t="shared" si="348"/>
        <v>0</v>
      </c>
      <c r="CY365">
        <f t="shared" si="349"/>
        <v>0</v>
      </c>
      <c r="CZ365">
        <f t="shared" si="350"/>
        <v>0</v>
      </c>
      <c r="DC365" t="s">
        <v>3</v>
      </c>
      <c r="DD365" t="s">
        <v>3</v>
      </c>
      <c r="DE365" t="s">
        <v>3</v>
      </c>
      <c r="DF365" t="s">
        <v>3</v>
      </c>
      <c r="DG365" t="s">
        <v>3</v>
      </c>
      <c r="DH365" t="s">
        <v>3</v>
      </c>
      <c r="DI365" t="s">
        <v>3</v>
      </c>
      <c r="DJ365" t="s">
        <v>3</v>
      </c>
      <c r="DK365" t="s">
        <v>3</v>
      </c>
      <c r="DL365" t="s">
        <v>3</v>
      </c>
      <c r="DM365" t="s">
        <v>3</v>
      </c>
      <c r="DN365">
        <v>100</v>
      </c>
      <c r="DO365">
        <v>64</v>
      </c>
      <c r="DP365">
        <v>1.0249999999999999</v>
      </c>
      <c r="DQ365">
        <v>1</v>
      </c>
      <c r="DU365">
        <v>1009</v>
      </c>
      <c r="DV365" t="s">
        <v>51</v>
      </c>
      <c r="DW365" t="s">
        <v>51</v>
      </c>
      <c r="DX365">
        <v>1000</v>
      </c>
      <c r="DZ365" t="s">
        <v>3</v>
      </c>
      <c r="EA365" t="s">
        <v>3</v>
      </c>
      <c r="EB365" t="s">
        <v>3</v>
      </c>
      <c r="EC365" t="s">
        <v>3</v>
      </c>
      <c r="EE365">
        <v>54008222</v>
      </c>
      <c r="EF365">
        <v>60</v>
      </c>
      <c r="EG365" t="s">
        <v>45</v>
      </c>
      <c r="EH365">
        <v>0</v>
      </c>
      <c r="EI365" t="s">
        <v>3</v>
      </c>
      <c r="EJ365">
        <v>1</v>
      </c>
      <c r="EK365">
        <v>478</v>
      </c>
      <c r="EL365" t="s">
        <v>46</v>
      </c>
      <c r="EM365" t="s">
        <v>47</v>
      </c>
      <c r="EO365" t="s">
        <v>3</v>
      </c>
      <c r="EQ365">
        <v>0</v>
      </c>
      <c r="ER365">
        <v>3015.62</v>
      </c>
      <c r="ES365">
        <v>3015.62</v>
      </c>
      <c r="ET365">
        <v>0</v>
      </c>
      <c r="EU365">
        <v>0</v>
      </c>
      <c r="EV365">
        <v>0</v>
      </c>
      <c r="EW365">
        <v>0</v>
      </c>
      <c r="EX365">
        <v>0</v>
      </c>
      <c r="FQ365">
        <v>0</v>
      </c>
      <c r="FR365">
        <f t="shared" si="351"/>
        <v>0</v>
      </c>
      <c r="FS365">
        <v>0</v>
      </c>
      <c r="FX365">
        <v>100</v>
      </c>
      <c r="FY365">
        <v>64</v>
      </c>
      <c r="GA365" t="s">
        <v>3</v>
      </c>
      <c r="GD365">
        <v>0</v>
      </c>
      <c r="GF365">
        <v>-369778411</v>
      </c>
      <c r="GG365">
        <v>2</v>
      </c>
      <c r="GH365">
        <v>1</v>
      </c>
      <c r="GI365">
        <v>2</v>
      </c>
      <c r="GJ365">
        <v>0</v>
      </c>
      <c r="GK365">
        <f>ROUND(R365*(R12)/100,2)</f>
        <v>0</v>
      </c>
      <c r="GL365">
        <f t="shared" si="352"/>
        <v>0</v>
      </c>
      <c r="GM365">
        <f t="shared" si="353"/>
        <v>81.53</v>
      </c>
      <c r="GN365">
        <f t="shared" si="354"/>
        <v>81.53</v>
      </c>
      <c r="GO365">
        <f t="shared" si="355"/>
        <v>0</v>
      </c>
      <c r="GP365">
        <f t="shared" si="356"/>
        <v>0</v>
      </c>
      <c r="GR365">
        <v>0</v>
      </c>
      <c r="GS365">
        <v>0</v>
      </c>
      <c r="GT365">
        <v>0</v>
      </c>
      <c r="GU365" t="s">
        <v>3</v>
      </c>
      <c r="GV365">
        <f t="shared" si="357"/>
        <v>0</v>
      </c>
      <c r="GW365">
        <v>1</v>
      </c>
      <c r="GX365">
        <f t="shared" si="358"/>
        <v>0</v>
      </c>
      <c r="HA365">
        <v>0</v>
      </c>
      <c r="HB365">
        <v>0</v>
      </c>
      <c r="HC365">
        <f t="shared" si="359"/>
        <v>0</v>
      </c>
      <c r="HE365" t="s">
        <v>3</v>
      </c>
      <c r="HF365" t="s">
        <v>3</v>
      </c>
      <c r="HM365" t="s">
        <v>3</v>
      </c>
      <c r="HN365" t="s">
        <v>3</v>
      </c>
      <c r="HO365" t="s">
        <v>3</v>
      </c>
      <c r="HP365" t="s">
        <v>3</v>
      </c>
      <c r="HQ365" t="s">
        <v>3</v>
      </c>
      <c r="IK365">
        <v>0</v>
      </c>
    </row>
    <row r="366" spans="1:245" x14ac:dyDescent="0.2">
      <c r="A366">
        <v>18</v>
      </c>
      <c r="B366">
        <v>0</v>
      </c>
      <c r="C366">
        <v>117</v>
      </c>
      <c r="E366" t="s">
        <v>62</v>
      </c>
      <c r="F366" t="s">
        <v>54</v>
      </c>
      <c r="G366" t="s">
        <v>55</v>
      </c>
      <c r="H366" t="s">
        <v>51</v>
      </c>
      <c r="I366">
        <f>I364*J366</f>
        <v>4.9273999999999991E-2</v>
      </c>
      <c r="J366">
        <v>7.0999999999999994E-2</v>
      </c>
      <c r="K366">
        <v>7.0999999999999994E-2</v>
      </c>
      <c r="O366">
        <f t="shared" si="320"/>
        <v>4735.0200000000004</v>
      </c>
      <c r="P366">
        <f t="shared" si="321"/>
        <v>4735.0200000000004</v>
      </c>
      <c r="Q366">
        <f t="shared" si="322"/>
        <v>0</v>
      </c>
      <c r="R366">
        <f t="shared" si="323"/>
        <v>0</v>
      </c>
      <c r="S366">
        <f t="shared" si="324"/>
        <v>0</v>
      </c>
      <c r="T366">
        <f t="shared" si="325"/>
        <v>0</v>
      </c>
      <c r="U366">
        <f t="shared" si="326"/>
        <v>0</v>
      </c>
      <c r="V366">
        <f t="shared" si="327"/>
        <v>0</v>
      </c>
      <c r="W366">
        <f t="shared" si="328"/>
        <v>0</v>
      </c>
      <c r="X366">
        <f t="shared" si="329"/>
        <v>0</v>
      </c>
      <c r="Y366">
        <f t="shared" si="330"/>
        <v>0</v>
      </c>
      <c r="AA366">
        <v>54436342</v>
      </c>
      <c r="AB366">
        <f t="shared" si="331"/>
        <v>17729.79</v>
      </c>
      <c r="AC366">
        <f t="shared" si="332"/>
        <v>17729.79</v>
      </c>
      <c r="AD366">
        <f t="shared" si="333"/>
        <v>0</v>
      </c>
      <c r="AE366">
        <f t="shared" si="334"/>
        <v>0</v>
      </c>
      <c r="AF366">
        <f t="shared" si="335"/>
        <v>0</v>
      </c>
      <c r="AG366">
        <f t="shared" si="336"/>
        <v>0</v>
      </c>
      <c r="AH366">
        <f t="shared" si="337"/>
        <v>0</v>
      </c>
      <c r="AI366">
        <f t="shared" si="338"/>
        <v>0</v>
      </c>
      <c r="AJ366">
        <f t="shared" si="339"/>
        <v>0</v>
      </c>
      <c r="AK366">
        <v>17729.79</v>
      </c>
      <c r="AL366">
        <v>17729.79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1</v>
      </c>
      <c r="AW366">
        <v>1</v>
      </c>
      <c r="AZ366">
        <v>1</v>
      </c>
      <c r="BA366">
        <v>1</v>
      </c>
      <c r="BB366">
        <v>1</v>
      </c>
      <c r="BC366">
        <v>5.42</v>
      </c>
      <c r="BD366" t="s">
        <v>3</v>
      </c>
      <c r="BE366" t="s">
        <v>3</v>
      </c>
      <c r="BF366" t="s">
        <v>3</v>
      </c>
      <c r="BG366" t="s">
        <v>3</v>
      </c>
      <c r="BH366">
        <v>3</v>
      </c>
      <c r="BI366">
        <v>1</v>
      </c>
      <c r="BJ366" t="s">
        <v>56</v>
      </c>
      <c r="BM366">
        <v>478</v>
      </c>
      <c r="BN366">
        <v>0</v>
      </c>
      <c r="BO366" t="s">
        <v>54</v>
      </c>
      <c r="BP366">
        <v>1</v>
      </c>
      <c r="BQ366">
        <v>60</v>
      </c>
      <c r="BR366">
        <v>0</v>
      </c>
      <c r="BS366">
        <v>1</v>
      </c>
      <c r="BT366">
        <v>1</v>
      </c>
      <c r="BU366">
        <v>1</v>
      </c>
      <c r="BV366">
        <v>1</v>
      </c>
      <c r="BW366">
        <v>1</v>
      </c>
      <c r="BX366">
        <v>1</v>
      </c>
      <c r="BY366" t="s">
        <v>3</v>
      </c>
      <c r="BZ366">
        <v>0</v>
      </c>
      <c r="CA366">
        <v>0</v>
      </c>
      <c r="CB366" t="s">
        <v>3</v>
      </c>
      <c r="CE366">
        <v>30</v>
      </c>
      <c r="CF366">
        <v>0</v>
      </c>
      <c r="CG366">
        <v>0</v>
      </c>
      <c r="CM366">
        <v>0</v>
      </c>
      <c r="CN366" t="s">
        <v>3</v>
      </c>
      <c r="CO366">
        <v>0</v>
      </c>
      <c r="CP366">
        <f t="shared" si="340"/>
        <v>4735.0200000000004</v>
      </c>
      <c r="CQ366">
        <f t="shared" si="341"/>
        <v>96095.46</v>
      </c>
      <c r="CR366">
        <f t="shared" si="342"/>
        <v>0</v>
      </c>
      <c r="CS366">
        <f t="shared" si="343"/>
        <v>0</v>
      </c>
      <c r="CT366">
        <f t="shared" si="344"/>
        <v>0</v>
      </c>
      <c r="CU366">
        <f t="shared" si="345"/>
        <v>0</v>
      </c>
      <c r="CV366">
        <f t="shared" si="346"/>
        <v>0</v>
      </c>
      <c r="CW366">
        <f t="shared" si="347"/>
        <v>0</v>
      </c>
      <c r="CX366">
        <f t="shared" si="348"/>
        <v>0</v>
      </c>
      <c r="CY366">
        <f t="shared" si="349"/>
        <v>0</v>
      </c>
      <c r="CZ366">
        <f t="shared" si="350"/>
        <v>0</v>
      </c>
      <c r="DC366" t="s">
        <v>3</v>
      </c>
      <c r="DD366" t="s">
        <v>3</v>
      </c>
      <c r="DE366" t="s">
        <v>3</v>
      </c>
      <c r="DF366" t="s">
        <v>3</v>
      </c>
      <c r="DG366" t="s">
        <v>3</v>
      </c>
      <c r="DH366" t="s">
        <v>3</v>
      </c>
      <c r="DI366" t="s">
        <v>3</v>
      </c>
      <c r="DJ366" t="s">
        <v>3</v>
      </c>
      <c r="DK366" t="s">
        <v>3</v>
      </c>
      <c r="DL366" t="s">
        <v>3</v>
      </c>
      <c r="DM366" t="s">
        <v>3</v>
      </c>
      <c r="DN366">
        <v>100</v>
      </c>
      <c r="DO366">
        <v>64</v>
      </c>
      <c r="DP366">
        <v>1.0249999999999999</v>
      </c>
      <c r="DQ366">
        <v>1</v>
      </c>
      <c r="DU366">
        <v>1009</v>
      </c>
      <c r="DV366" t="s">
        <v>51</v>
      </c>
      <c r="DW366" t="s">
        <v>51</v>
      </c>
      <c r="DX366">
        <v>1000</v>
      </c>
      <c r="DZ366" t="s">
        <v>3</v>
      </c>
      <c r="EA366" t="s">
        <v>3</v>
      </c>
      <c r="EB366" t="s">
        <v>3</v>
      </c>
      <c r="EC366" t="s">
        <v>3</v>
      </c>
      <c r="EE366">
        <v>54008222</v>
      </c>
      <c r="EF366">
        <v>60</v>
      </c>
      <c r="EG366" t="s">
        <v>45</v>
      </c>
      <c r="EH366">
        <v>0</v>
      </c>
      <c r="EI366" t="s">
        <v>3</v>
      </c>
      <c r="EJ366">
        <v>1</v>
      </c>
      <c r="EK366">
        <v>478</v>
      </c>
      <c r="EL366" t="s">
        <v>46</v>
      </c>
      <c r="EM366" t="s">
        <v>47</v>
      </c>
      <c r="EO366" t="s">
        <v>3</v>
      </c>
      <c r="EQ366">
        <v>0</v>
      </c>
      <c r="ER366">
        <v>17729.79</v>
      </c>
      <c r="ES366">
        <v>17729.79</v>
      </c>
      <c r="ET366">
        <v>0</v>
      </c>
      <c r="EU366">
        <v>0</v>
      </c>
      <c r="EV366">
        <v>0</v>
      </c>
      <c r="EW366">
        <v>0</v>
      </c>
      <c r="EX366">
        <v>0</v>
      </c>
      <c r="FQ366">
        <v>0</v>
      </c>
      <c r="FR366">
        <f t="shared" si="351"/>
        <v>0</v>
      </c>
      <c r="FS366">
        <v>0</v>
      </c>
      <c r="FX366">
        <v>100</v>
      </c>
      <c r="FY366">
        <v>64</v>
      </c>
      <c r="GA366" t="s">
        <v>3</v>
      </c>
      <c r="GD366">
        <v>0</v>
      </c>
      <c r="GF366">
        <v>161549683</v>
      </c>
      <c r="GG366">
        <v>2</v>
      </c>
      <c r="GH366">
        <v>1</v>
      </c>
      <c r="GI366">
        <v>2</v>
      </c>
      <c r="GJ366">
        <v>0</v>
      </c>
      <c r="GK366">
        <f>ROUND(R366*(R12)/100,2)</f>
        <v>0</v>
      </c>
      <c r="GL366">
        <f t="shared" si="352"/>
        <v>0</v>
      </c>
      <c r="GM366">
        <f t="shared" si="353"/>
        <v>4735.0200000000004</v>
      </c>
      <c r="GN366">
        <f t="shared" si="354"/>
        <v>4735.0200000000004</v>
      </c>
      <c r="GO366">
        <f t="shared" si="355"/>
        <v>0</v>
      </c>
      <c r="GP366">
        <f t="shared" si="356"/>
        <v>0</v>
      </c>
      <c r="GR366">
        <v>0</v>
      </c>
      <c r="GS366">
        <v>0</v>
      </c>
      <c r="GT366">
        <v>0</v>
      </c>
      <c r="GU366" t="s">
        <v>3</v>
      </c>
      <c r="GV366">
        <f t="shared" si="357"/>
        <v>0</v>
      </c>
      <c r="GW366">
        <v>1</v>
      </c>
      <c r="GX366">
        <f t="shared" si="358"/>
        <v>0</v>
      </c>
      <c r="HA366">
        <v>0</v>
      </c>
      <c r="HB366">
        <v>0</v>
      </c>
      <c r="HC366">
        <f t="shared" si="359"/>
        <v>0</v>
      </c>
      <c r="HE366" t="s">
        <v>3</v>
      </c>
      <c r="HF366" t="s">
        <v>3</v>
      </c>
      <c r="HM366" t="s">
        <v>3</v>
      </c>
      <c r="HN366" t="s">
        <v>3</v>
      </c>
      <c r="HO366" t="s">
        <v>3</v>
      </c>
      <c r="HP366" t="s">
        <v>3</v>
      </c>
      <c r="HQ366" t="s">
        <v>3</v>
      </c>
      <c r="IK366">
        <v>0</v>
      </c>
    </row>
    <row r="367" spans="1:245" x14ac:dyDescent="0.2">
      <c r="A367">
        <v>17</v>
      </c>
      <c r="B367">
        <v>0</v>
      </c>
      <c r="C367">
        <f>ROW(SmtRes!A125)</f>
        <v>125</v>
      </c>
      <c r="D367">
        <f>ROW(EtalonRes!A125)</f>
        <v>125</v>
      </c>
      <c r="E367" t="s">
        <v>63</v>
      </c>
      <c r="F367" t="s">
        <v>64</v>
      </c>
      <c r="G367" t="s">
        <v>65</v>
      </c>
      <c r="H367" t="s">
        <v>31</v>
      </c>
      <c r="I367">
        <f>ROUND(16/100,9)</f>
        <v>0.16</v>
      </c>
      <c r="J367">
        <v>0</v>
      </c>
      <c r="K367">
        <f>ROUND(16/100,9)</f>
        <v>0.16</v>
      </c>
      <c r="O367">
        <f t="shared" si="320"/>
        <v>1768.83</v>
      </c>
      <c r="P367">
        <f t="shared" si="321"/>
        <v>225.52</v>
      </c>
      <c r="Q367">
        <f t="shared" si="322"/>
        <v>0</v>
      </c>
      <c r="R367">
        <f t="shared" si="323"/>
        <v>0</v>
      </c>
      <c r="S367">
        <f t="shared" si="324"/>
        <v>1543.31</v>
      </c>
      <c r="T367">
        <f t="shared" si="325"/>
        <v>0</v>
      </c>
      <c r="U367">
        <f t="shared" si="326"/>
        <v>5.1167999999999996</v>
      </c>
      <c r="V367">
        <f t="shared" si="327"/>
        <v>0</v>
      </c>
      <c r="W367">
        <f t="shared" si="328"/>
        <v>0</v>
      </c>
      <c r="X367">
        <f t="shared" si="329"/>
        <v>1280.95</v>
      </c>
      <c r="Y367">
        <f t="shared" si="330"/>
        <v>632.76</v>
      </c>
      <c r="AA367">
        <v>54436342</v>
      </c>
      <c r="AB367">
        <f t="shared" si="331"/>
        <v>925.46</v>
      </c>
      <c r="AC367">
        <f t="shared" si="332"/>
        <v>597.23</v>
      </c>
      <c r="AD367">
        <f t="shared" si="333"/>
        <v>0.01</v>
      </c>
      <c r="AE367">
        <f t="shared" si="334"/>
        <v>0.01</v>
      </c>
      <c r="AF367">
        <f t="shared" si="335"/>
        <v>328.22</v>
      </c>
      <c r="AG367">
        <f t="shared" si="336"/>
        <v>0</v>
      </c>
      <c r="AH367">
        <f t="shared" si="337"/>
        <v>31.2</v>
      </c>
      <c r="AI367">
        <f t="shared" si="338"/>
        <v>0</v>
      </c>
      <c r="AJ367">
        <f t="shared" si="339"/>
        <v>0</v>
      </c>
      <c r="AK367">
        <v>925.46</v>
      </c>
      <c r="AL367">
        <v>597.23</v>
      </c>
      <c r="AM367">
        <v>0.01</v>
      </c>
      <c r="AN367">
        <v>0.01</v>
      </c>
      <c r="AO367">
        <v>328.22</v>
      </c>
      <c r="AP367">
        <v>0</v>
      </c>
      <c r="AQ367">
        <v>31.2</v>
      </c>
      <c r="AR367">
        <v>0</v>
      </c>
      <c r="AS367">
        <v>0</v>
      </c>
      <c r="AT367">
        <v>83</v>
      </c>
      <c r="AU367">
        <v>41</v>
      </c>
      <c r="AV367">
        <v>1.0249999999999999</v>
      </c>
      <c r="AW367">
        <v>1</v>
      </c>
      <c r="AZ367">
        <v>1</v>
      </c>
      <c r="BA367">
        <v>28.67</v>
      </c>
      <c r="BB367">
        <v>29</v>
      </c>
      <c r="BC367">
        <v>2.36</v>
      </c>
      <c r="BD367" t="s">
        <v>3</v>
      </c>
      <c r="BE367" t="s">
        <v>3</v>
      </c>
      <c r="BF367" t="s">
        <v>3</v>
      </c>
      <c r="BG367" t="s">
        <v>3</v>
      </c>
      <c r="BH367">
        <v>0</v>
      </c>
      <c r="BI367">
        <v>1</v>
      </c>
      <c r="BJ367" t="s">
        <v>66</v>
      </c>
      <c r="BM367">
        <v>466</v>
      </c>
      <c r="BN367">
        <v>0</v>
      </c>
      <c r="BO367" t="s">
        <v>64</v>
      </c>
      <c r="BP367">
        <v>1</v>
      </c>
      <c r="BQ367">
        <v>60</v>
      </c>
      <c r="BR367">
        <v>0</v>
      </c>
      <c r="BS367">
        <v>28.67</v>
      </c>
      <c r="BT367">
        <v>1</v>
      </c>
      <c r="BU367">
        <v>1</v>
      </c>
      <c r="BV367">
        <v>1</v>
      </c>
      <c r="BW367">
        <v>1</v>
      </c>
      <c r="BX367">
        <v>1</v>
      </c>
      <c r="BY367" t="s">
        <v>3</v>
      </c>
      <c r="BZ367">
        <v>83</v>
      </c>
      <c r="CA367">
        <v>41</v>
      </c>
      <c r="CB367" t="s">
        <v>3</v>
      </c>
      <c r="CE367">
        <v>30</v>
      </c>
      <c r="CF367">
        <v>0</v>
      </c>
      <c r="CG367">
        <v>0</v>
      </c>
      <c r="CM367">
        <v>0</v>
      </c>
      <c r="CN367" t="s">
        <v>3</v>
      </c>
      <c r="CO367">
        <v>0</v>
      </c>
      <c r="CP367">
        <f t="shared" si="340"/>
        <v>1768.83</v>
      </c>
      <c r="CQ367">
        <f t="shared" si="341"/>
        <v>1409.46</v>
      </c>
      <c r="CR367">
        <f t="shared" si="342"/>
        <v>0.28999999999999998</v>
      </c>
      <c r="CS367">
        <f t="shared" si="343"/>
        <v>0.28999999999999998</v>
      </c>
      <c r="CT367">
        <f t="shared" si="344"/>
        <v>9645.4500000000007</v>
      </c>
      <c r="CU367">
        <f t="shared" si="345"/>
        <v>0</v>
      </c>
      <c r="CV367">
        <f t="shared" si="346"/>
        <v>31.979999999999997</v>
      </c>
      <c r="CW367">
        <f t="shared" si="347"/>
        <v>0</v>
      </c>
      <c r="CX367">
        <f t="shared" si="348"/>
        <v>0</v>
      </c>
      <c r="CY367">
        <f t="shared" si="349"/>
        <v>1280.9472999999998</v>
      </c>
      <c r="CZ367">
        <f t="shared" si="350"/>
        <v>632.75709999999992</v>
      </c>
      <c r="DC367" t="s">
        <v>3</v>
      </c>
      <c r="DD367" t="s">
        <v>3</v>
      </c>
      <c r="DE367" t="s">
        <v>3</v>
      </c>
      <c r="DF367" t="s">
        <v>3</v>
      </c>
      <c r="DG367" t="s">
        <v>3</v>
      </c>
      <c r="DH367" t="s">
        <v>3</v>
      </c>
      <c r="DI367" t="s">
        <v>3</v>
      </c>
      <c r="DJ367" t="s">
        <v>3</v>
      </c>
      <c r="DK367" t="s">
        <v>3</v>
      </c>
      <c r="DL367" t="s">
        <v>3</v>
      </c>
      <c r="DM367" t="s">
        <v>3</v>
      </c>
      <c r="DN367">
        <v>100</v>
      </c>
      <c r="DO367">
        <v>64</v>
      </c>
      <c r="DP367">
        <v>1.0249999999999999</v>
      </c>
      <c r="DQ367">
        <v>1</v>
      </c>
      <c r="DU367">
        <v>1005</v>
      </c>
      <c r="DV367" t="s">
        <v>31</v>
      </c>
      <c r="DW367" t="s">
        <v>31</v>
      </c>
      <c r="DX367">
        <v>100</v>
      </c>
      <c r="DZ367" t="s">
        <v>3</v>
      </c>
      <c r="EA367" t="s">
        <v>3</v>
      </c>
      <c r="EB367" t="s">
        <v>3</v>
      </c>
      <c r="EC367" t="s">
        <v>3</v>
      </c>
      <c r="EE367">
        <v>54008210</v>
      </c>
      <c r="EF367">
        <v>60</v>
      </c>
      <c r="EG367" t="s">
        <v>45</v>
      </c>
      <c r="EH367">
        <v>0</v>
      </c>
      <c r="EI367" t="s">
        <v>3</v>
      </c>
      <c r="EJ367">
        <v>1</v>
      </c>
      <c r="EK367">
        <v>466</v>
      </c>
      <c r="EL367" t="s">
        <v>67</v>
      </c>
      <c r="EM367" t="s">
        <v>68</v>
      </c>
      <c r="EO367" t="s">
        <v>3</v>
      </c>
      <c r="EQ367">
        <v>0</v>
      </c>
      <c r="ER367">
        <v>925.46</v>
      </c>
      <c r="ES367">
        <v>597.23</v>
      </c>
      <c r="ET367">
        <v>0.01</v>
      </c>
      <c r="EU367">
        <v>0.01</v>
      </c>
      <c r="EV367">
        <v>328.22</v>
      </c>
      <c r="EW367">
        <v>31.2</v>
      </c>
      <c r="EX367">
        <v>0</v>
      </c>
      <c r="EY367">
        <v>0</v>
      </c>
      <c r="FQ367">
        <v>0</v>
      </c>
      <c r="FR367">
        <f t="shared" si="351"/>
        <v>0</v>
      </c>
      <c r="FS367">
        <v>0</v>
      </c>
      <c r="FX367">
        <v>100</v>
      </c>
      <c r="FY367">
        <v>64</v>
      </c>
      <c r="GA367" t="s">
        <v>3</v>
      </c>
      <c r="GD367">
        <v>0</v>
      </c>
      <c r="GF367">
        <v>612543118</v>
      </c>
      <c r="GG367">
        <v>2</v>
      </c>
      <c r="GH367">
        <v>1</v>
      </c>
      <c r="GI367">
        <v>2</v>
      </c>
      <c r="GJ367">
        <v>0</v>
      </c>
      <c r="GK367">
        <f>ROUND(R367*(R12)/100,2)</f>
        <v>0</v>
      </c>
      <c r="GL367">
        <f t="shared" si="352"/>
        <v>0</v>
      </c>
      <c r="GM367">
        <f t="shared" si="353"/>
        <v>3682.54</v>
      </c>
      <c r="GN367">
        <f t="shared" si="354"/>
        <v>3682.54</v>
      </c>
      <c r="GO367">
        <f t="shared" si="355"/>
        <v>0</v>
      </c>
      <c r="GP367">
        <f t="shared" si="356"/>
        <v>0</v>
      </c>
      <c r="GR367">
        <v>0</v>
      </c>
      <c r="GS367">
        <v>0</v>
      </c>
      <c r="GT367">
        <v>0</v>
      </c>
      <c r="GU367" t="s">
        <v>3</v>
      </c>
      <c r="GV367">
        <f t="shared" si="357"/>
        <v>0</v>
      </c>
      <c r="GW367">
        <v>1</v>
      </c>
      <c r="GX367">
        <f t="shared" si="358"/>
        <v>0</v>
      </c>
      <c r="HA367">
        <v>0</v>
      </c>
      <c r="HB367">
        <v>0</v>
      </c>
      <c r="HC367">
        <f t="shared" si="359"/>
        <v>0</v>
      </c>
      <c r="HE367" t="s">
        <v>3</v>
      </c>
      <c r="HF367" t="s">
        <v>3</v>
      </c>
      <c r="HM367" t="s">
        <v>3</v>
      </c>
      <c r="HN367" t="s">
        <v>3</v>
      </c>
      <c r="HO367" t="s">
        <v>3</v>
      </c>
      <c r="HP367" t="s">
        <v>3</v>
      </c>
      <c r="HQ367" t="s">
        <v>3</v>
      </c>
      <c r="IK367">
        <v>0</v>
      </c>
    </row>
    <row r="368" spans="1:245" x14ac:dyDescent="0.2">
      <c r="A368">
        <v>17</v>
      </c>
      <c r="B368">
        <v>0</v>
      </c>
      <c r="C368">
        <f>ROW(SmtRes!A132)</f>
        <v>132</v>
      </c>
      <c r="D368">
        <f>ROW(EtalonRes!A132)</f>
        <v>132</v>
      </c>
      <c r="E368" t="s">
        <v>69</v>
      </c>
      <c r="F368" t="s">
        <v>70</v>
      </c>
      <c r="G368" t="s">
        <v>71</v>
      </c>
      <c r="H368" t="s">
        <v>31</v>
      </c>
      <c r="I368">
        <f>ROUND(78/100,9)</f>
        <v>0.78</v>
      </c>
      <c r="J368">
        <v>0</v>
      </c>
      <c r="K368">
        <f>ROUND(78/100,9)</f>
        <v>0.78</v>
      </c>
      <c r="O368">
        <f t="shared" si="320"/>
        <v>57321.21</v>
      </c>
      <c r="P368">
        <f t="shared" si="321"/>
        <v>1663.7</v>
      </c>
      <c r="Q368">
        <f t="shared" si="322"/>
        <v>39678.29</v>
      </c>
      <c r="R368">
        <f t="shared" si="323"/>
        <v>12379.42</v>
      </c>
      <c r="S368">
        <f t="shared" si="324"/>
        <v>15979.22</v>
      </c>
      <c r="T368">
        <f t="shared" si="325"/>
        <v>0</v>
      </c>
      <c r="U368">
        <f t="shared" si="326"/>
        <v>50.714585999999997</v>
      </c>
      <c r="V368">
        <f t="shared" si="327"/>
        <v>0</v>
      </c>
      <c r="W368">
        <f t="shared" si="328"/>
        <v>0</v>
      </c>
      <c r="X368">
        <f t="shared" si="329"/>
        <v>13262.75</v>
      </c>
      <c r="Y368">
        <f t="shared" si="330"/>
        <v>6551.48</v>
      </c>
      <c r="AA368">
        <v>54436342</v>
      </c>
      <c r="AB368">
        <f t="shared" si="331"/>
        <v>6004.7</v>
      </c>
      <c r="AC368">
        <f t="shared" si="332"/>
        <v>521.22</v>
      </c>
      <c r="AD368">
        <f t="shared" si="333"/>
        <v>4801</v>
      </c>
      <c r="AE368">
        <f t="shared" si="334"/>
        <v>528.73</v>
      </c>
      <c r="AF368">
        <f t="shared" si="335"/>
        <v>682.48</v>
      </c>
      <c r="AG368">
        <f t="shared" si="336"/>
        <v>0</v>
      </c>
      <c r="AH368">
        <f t="shared" si="337"/>
        <v>62.1</v>
      </c>
      <c r="AI368">
        <f t="shared" si="338"/>
        <v>0</v>
      </c>
      <c r="AJ368">
        <f t="shared" si="339"/>
        <v>0</v>
      </c>
      <c r="AK368">
        <v>6004.7</v>
      </c>
      <c r="AL368">
        <v>521.22</v>
      </c>
      <c r="AM368">
        <v>4801</v>
      </c>
      <c r="AN368">
        <v>528.73</v>
      </c>
      <c r="AO368">
        <v>682.48</v>
      </c>
      <c r="AP368">
        <v>0</v>
      </c>
      <c r="AQ368">
        <v>62.1</v>
      </c>
      <c r="AR368">
        <v>0</v>
      </c>
      <c r="AS368">
        <v>0</v>
      </c>
      <c r="AT368">
        <v>83</v>
      </c>
      <c r="AU368">
        <v>41</v>
      </c>
      <c r="AV368">
        <v>1.0469999999999999</v>
      </c>
      <c r="AW368">
        <v>1.0029999999999999</v>
      </c>
      <c r="AZ368">
        <v>1</v>
      </c>
      <c r="BA368">
        <v>28.67</v>
      </c>
      <c r="BB368">
        <v>10.119999999999999</v>
      </c>
      <c r="BC368">
        <v>4.08</v>
      </c>
      <c r="BD368" t="s">
        <v>3</v>
      </c>
      <c r="BE368" t="s">
        <v>3</v>
      </c>
      <c r="BF368" t="s">
        <v>3</v>
      </c>
      <c r="BG368" t="s">
        <v>3</v>
      </c>
      <c r="BH368">
        <v>0</v>
      </c>
      <c r="BI368">
        <v>1</v>
      </c>
      <c r="BJ368" t="s">
        <v>72</v>
      </c>
      <c r="BM368">
        <v>467</v>
      </c>
      <c r="BN368">
        <v>0</v>
      </c>
      <c r="BO368" t="s">
        <v>70</v>
      </c>
      <c r="BP368">
        <v>1</v>
      </c>
      <c r="BQ368">
        <v>60</v>
      </c>
      <c r="BR368">
        <v>0</v>
      </c>
      <c r="BS368">
        <v>28.67</v>
      </c>
      <c r="BT368">
        <v>1</v>
      </c>
      <c r="BU368">
        <v>1</v>
      </c>
      <c r="BV368">
        <v>1</v>
      </c>
      <c r="BW368">
        <v>1</v>
      </c>
      <c r="BX368">
        <v>1</v>
      </c>
      <c r="BY368" t="s">
        <v>3</v>
      </c>
      <c r="BZ368">
        <v>83</v>
      </c>
      <c r="CA368">
        <v>41</v>
      </c>
      <c r="CB368" t="s">
        <v>3</v>
      </c>
      <c r="CE368">
        <v>30</v>
      </c>
      <c r="CF368">
        <v>0</v>
      </c>
      <c r="CG368">
        <v>0</v>
      </c>
      <c r="CM368">
        <v>0</v>
      </c>
      <c r="CN368" t="s">
        <v>3</v>
      </c>
      <c r="CO368">
        <v>0</v>
      </c>
      <c r="CP368">
        <f t="shared" si="340"/>
        <v>57321.21</v>
      </c>
      <c r="CQ368">
        <f t="shared" si="341"/>
        <v>2132.94</v>
      </c>
      <c r="CR368">
        <f t="shared" si="342"/>
        <v>50869.7</v>
      </c>
      <c r="CS368">
        <f t="shared" si="343"/>
        <v>15871.14</v>
      </c>
      <c r="CT368">
        <f t="shared" si="344"/>
        <v>20486.439999999999</v>
      </c>
      <c r="CU368">
        <f t="shared" si="345"/>
        <v>0</v>
      </c>
      <c r="CV368">
        <f t="shared" si="346"/>
        <v>65.018699999999995</v>
      </c>
      <c r="CW368">
        <f t="shared" si="347"/>
        <v>0</v>
      </c>
      <c r="CX368">
        <f t="shared" si="348"/>
        <v>0</v>
      </c>
      <c r="CY368">
        <f t="shared" si="349"/>
        <v>13262.752599999998</v>
      </c>
      <c r="CZ368">
        <f t="shared" si="350"/>
        <v>6551.4801999999991</v>
      </c>
      <c r="DC368" t="s">
        <v>3</v>
      </c>
      <c r="DD368" t="s">
        <v>3</v>
      </c>
      <c r="DE368" t="s">
        <v>3</v>
      </c>
      <c r="DF368" t="s">
        <v>3</v>
      </c>
      <c r="DG368" t="s">
        <v>3</v>
      </c>
      <c r="DH368" t="s">
        <v>3</v>
      </c>
      <c r="DI368" t="s">
        <v>3</v>
      </c>
      <c r="DJ368" t="s">
        <v>3</v>
      </c>
      <c r="DK368" t="s">
        <v>3</v>
      </c>
      <c r="DL368" t="s">
        <v>3</v>
      </c>
      <c r="DM368" t="s">
        <v>3</v>
      </c>
      <c r="DN368">
        <v>100</v>
      </c>
      <c r="DO368">
        <v>64</v>
      </c>
      <c r="DP368">
        <v>1.0469999999999999</v>
      </c>
      <c r="DQ368">
        <v>1.0029999999999999</v>
      </c>
      <c r="DU368">
        <v>1005</v>
      </c>
      <c r="DV368" t="s">
        <v>31</v>
      </c>
      <c r="DW368" t="s">
        <v>31</v>
      </c>
      <c r="DX368">
        <v>100</v>
      </c>
      <c r="DZ368" t="s">
        <v>3</v>
      </c>
      <c r="EA368" t="s">
        <v>3</v>
      </c>
      <c r="EB368" t="s">
        <v>3</v>
      </c>
      <c r="EC368" t="s">
        <v>3</v>
      </c>
      <c r="EE368">
        <v>54008211</v>
      </c>
      <c r="EF368">
        <v>60</v>
      </c>
      <c r="EG368" t="s">
        <v>45</v>
      </c>
      <c r="EH368">
        <v>0</v>
      </c>
      <c r="EI368" t="s">
        <v>3</v>
      </c>
      <c r="EJ368">
        <v>1</v>
      </c>
      <c r="EK368">
        <v>467</v>
      </c>
      <c r="EL368" t="s">
        <v>73</v>
      </c>
      <c r="EM368" t="s">
        <v>74</v>
      </c>
      <c r="EO368" t="s">
        <v>3</v>
      </c>
      <c r="EQ368">
        <v>0</v>
      </c>
      <c r="ER368">
        <v>6004.7</v>
      </c>
      <c r="ES368">
        <v>521.22</v>
      </c>
      <c r="ET368">
        <v>4801</v>
      </c>
      <c r="EU368">
        <v>528.73</v>
      </c>
      <c r="EV368">
        <v>682.48</v>
      </c>
      <c r="EW368">
        <v>62.1</v>
      </c>
      <c r="EX368">
        <v>0</v>
      </c>
      <c r="EY368">
        <v>0</v>
      </c>
      <c r="FQ368">
        <v>0</v>
      </c>
      <c r="FR368">
        <f t="shared" si="351"/>
        <v>0</v>
      </c>
      <c r="FS368">
        <v>0</v>
      </c>
      <c r="FX368">
        <v>100</v>
      </c>
      <c r="FY368">
        <v>64</v>
      </c>
      <c r="GA368" t="s">
        <v>3</v>
      </c>
      <c r="GD368">
        <v>0</v>
      </c>
      <c r="GF368">
        <v>1780020135</v>
      </c>
      <c r="GG368">
        <v>2</v>
      </c>
      <c r="GH368">
        <v>1</v>
      </c>
      <c r="GI368">
        <v>2</v>
      </c>
      <c r="GJ368">
        <v>0</v>
      </c>
      <c r="GK368">
        <f>ROUND(R368*(R12)/100,2)</f>
        <v>19807.07</v>
      </c>
      <c r="GL368">
        <f t="shared" si="352"/>
        <v>0</v>
      </c>
      <c r="GM368">
        <f t="shared" si="353"/>
        <v>96942.51</v>
      </c>
      <c r="GN368">
        <f t="shared" si="354"/>
        <v>96942.51</v>
      </c>
      <c r="GO368">
        <f t="shared" si="355"/>
        <v>0</v>
      </c>
      <c r="GP368">
        <f t="shared" si="356"/>
        <v>0</v>
      </c>
      <c r="GR368">
        <v>0</v>
      </c>
      <c r="GS368">
        <v>0</v>
      </c>
      <c r="GT368">
        <v>0</v>
      </c>
      <c r="GU368" t="s">
        <v>3</v>
      </c>
      <c r="GV368">
        <f t="shared" si="357"/>
        <v>0</v>
      </c>
      <c r="GW368">
        <v>1</v>
      </c>
      <c r="GX368">
        <f t="shared" si="358"/>
        <v>0</v>
      </c>
      <c r="HA368">
        <v>0</v>
      </c>
      <c r="HB368">
        <v>0</v>
      </c>
      <c r="HC368">
        <f t="shared" si="359"/>
        <v>0</v>
      </c>
      <c r="HE368" t="s">
        <v>3</v>
      </c>
      <c r="HF368" t="s">
        <v>3</v>
      </c>
      <c r="HM368" t="s">
        <v>3</v>
      </c>
      <c r="HN368" t="s">
        <v>3</v>
      </c>
      <c r="HO368" t="s">
        <v>3</v>
      </c>
      <c r="HP368" t="s">
        <v>3</v>
      </c>
      <c r="HQ368" t="s">
        <v>3</v>
      </c>
      <c r="IK368">
        <v>0</v>
      </c>
    </row>
    <row r="369" spans="1:245" x14ac:dyDescent="0.2">
      <c r="A369">
        <v>17</v>
      </c>
      <c r="B369">
        <v>0</v>
      </c>
      <c r="C369">
        <f>ROW(SmtRes!A137)</f>
        <v>137</v>
      </c>
      <c r="D369">
        <f>ROW(EtalonRes!A137)</f>
        <v>137</v>
      </c>
      <c r="E369" t="s">
        <v>75</v>
      </c>
      <c r="F369" t="s">
        <v>76</v>
      </c>
      <c r="G369" t="s">
        <v>77</v>
      </c>
      <c r="H369" t="s">
        <v>31</v>
      </c>
      <c r="I369">
        <f>ROUND(35/100,9)</f>
        <v>0.35</v>
      </c>
      <c r="J369">
        <v>0</v>
      </c>
      <c r="K369">
        <f>ROUND(35/100,9)</f>
        <v>0.35</v>
      </c>
      <c r="O369">
        <f t="shared" si="320"/>
        <v>899.65</v>
      </c>
      <c r="P369">
        <f t="shared" si="321"/>
        <v>81.489999999999995</v>
      </c>
      <c r="Q369">
        <f t="shared" si="322"/>
        <v>39.479999999999997</v>
      </c>
      <c r="R369">
        <f t="shared" si="323"/>
        <v>4.3</v>
      </c>
      <c r="S369">
        <f t="shared" si="324"/>
        <v>778.68</v>
      </c>
      <c r="T369">
        <f t="shared" si="325"/>
        <v>0</v>
      </c>
      <c r="U369">
        <f t="shared" si="326"/>
        <v>1.9458494999999996</v>
      </c>
      <c r="V369">
        <f t="shared" si="327"/>
        <v>0</v>
      </c>
      <c r="W369">
        <f t="shared" si="328"/>
        <v>0</v>
      </c>
      <c r="X369">
        <f t="shared" si="329"/>
        <v>646.29999999999995</v>
      </c>
      <c r="Y369">
        <f t="shared" si="330"/>
        <v>319.26</v>
      </c>
      <c r="AA369">
        <v>54436342</v>
      </c>
      <c r="AB369">
        <f t="shared" si="331"/>
        <v>96.73</v>
      </c>
      <c r="AC369">
        <f t="shared" si="332"/>
        <v>9.4600000000000009</v>
      </c>
      <c r="AD369">
        <f t="shared" si="333"/>
        <v>13.14</v>
      </c>
      <c r="AE369">
        <f t="shared" si="334"/>
        <v>0.41</v>
      </c>
      <c r="AF369">
        <f t="shared" si="335"/>
        <v>74.13</v>
      </c>
      <c r="AG369">
        <f t="shared" si="336"/>
        <v>0</v>
      </c>
      <c r="AH369">
        <f t="shared" si="337"/>
        <v>5.31</v>
      </c>
      <c r="AI369">
        <f t="shared" si="338"/>
        <v>0</v>
      </c>
      <c r="AJ369">
        <f t="shared" si="339"/>
        <v>0</v>
      </c>
      <c r="AK369">
        <v>96.73</v>
      </c>
      <c r="AL369">
        <v>9.4600000000000009</v>
      </c>
      <c r="AM369">
        <v>13.14</v>
      </c>
      <c r="AN369">
        <v>0.41</v>
      </c>
      <c r="AO369">
        <v>74.13</v>
      </c>
      <c r="AP369">
        <v>0</v>
      </c>
      <c r="AQ369">
        <v>5.31</v>
      </c>
      <c r="AR369">
        <v>0</v>
      </c>
      <c r="AS369">
        <v>0</v>
      </c>
      <c r="AT369">
        <v>83</v>
      </c>
      <c r="AU369">
        <v>41</v>
      </c>
      <c r="AV369">
        <v>1.0469999999999999</v>
      </c>
      <c r="AW369">
        <v>1</v>
      </c>
      <c r="AZ369">
        <v>1</v>
      </c>
      <c r="BA369">
        <v>28.67</v>
      </c>
      <c r="BB369">
        <v>8.19</v>
      </c>
      <c r="BC369">
        <v>24.62</v>
      </c>
      <c r="BD369" t="s">
        <v>3</v>
      </c>
      <c r="BE369" t="s">
        <v>3</v>
      </c>
      <c r="BF369" t="s">
        <v>3</v>
      </c>
      <c r="BG369" t="s">
        <v>3</v>
      </c>
      <c r="BH369">
        <v>0</v>
      </c>
      <c r="BI369">
        <v>1</v>
      </c>
      <c r="BJ369" t="s">
        <v>78</v>
      </c>
      <c r="BM369">
        <v>97</v>
      </c>
      <c r="BN369">
        <v>0</v>
      </c>
      <c r="BO369" t="s">
        <v>76</v>
      </c>
      <c r="BP369">
        <v>1</v>
      </c>
      <c r="BQ369">
        <v>30</v>
      </c>
      <c r="BR369">
        <v>0</v>
      </c>
      <c r="BS369">
        <v>28.67</v>
      </c>
      <c r="BT369">
        <v>1</v>
      </c>
      <c r="BU369">
        <v>1</v>
      </c>
      <c r="BV369">
        <v>1</v>
      </c>
      <c r="BW369">
        <v>1</v>
      </c>
      <c r="BX369">
        <v>1</v>
      </c>
      <c r="BY369" t="s">
        <v>3</v>
      </c>
      <c r="BZ369">
        <v>83</v>
      </c>
      <c r="CA369">
        <v>41</v>
      </c>
      <c r="CB369" t="s">
        <v>3</v>
      </c>
      <c r="CE369">
        <v>30</v>
      </c>
      <c r="CF369">
        <v>0</v>
      </c>
      <c r="CG369">
        <v>0</v>
      </c>
      <c r="CM369">
        <v>0</v>
      </c>
      <c r="CN369" t="s">
        <v>3</v>
      </c>
      <c r="CO369">
        <v>0</v>
      </c>
      <c r="CP369">
        <f t="shared" si="340"/>
        <v>899.65</v>
      </c>
      <c r="CQ369">
        <f t="shared" si="341"/>
        <v>232.91</v>
      </c>
      <c r="CR369">
        <f t="shared" si="342"/>
        <v>112.69</v>
      </c>
      <c r="CS369">
        <f t="shared" si="343"/>
        <v>12.33</v>
      </c>
      <c r="CT369">
        <f t="shared" si="344"/>
        <v>2225.08</v>
      </c>
      <c r="CU369">
        <f t="shared" si="345"/>
        <v>0</v>
      </c>
      <c r="CV369">
        <f t="shared" si="346"/>
        <v>5.559569999999999</v>
      </c>
      <c r="CW369">
        <f t="shared" si="347"/>
        <v>0</v>
      </c>
      <c r="CX369">
        <f t="shared" si="348"/>
        <v>0</v>
      </c>
      <c r="CY369">
        <f t="shared" si="349"/>
        <v>646.30439999999987</v>
      </c>
      <c r="CZ369">
        <f t="shared" si="350"/>
        <v>319.25879999999995</v>
      </c>
      <c r="DC369" t="s">
        <v>3</v>
      </c>
      <c r="DD369" t="s">
        <v>3</v>
      </c>
      <c r="DE369" t="s">
        <v>3</v>
      </c>
      <c r="DF369" t="s">
        <v>3</v>
      </c>
      <c r="DG369" t="s">
        <v>3</v>
      </c>
      <c r="DH369" t="s">
        <v>3</v>
      </c>
      <c r="DI369" t="s">
        <v>3</v>
      </c>
      <c r="DJ369" t="s">
        <v>3</v>
      </c>
      <c r="DK369" t="s">
        <v>3</v>
      </c>
      <c r="DL369" t="s">
        <v>3</v>
      </c>
      <c r="DM369" t="s">
        <v>3</v>
      </c>
      <c r="DN369">
        <v>100</v>
      </c>
      <c r="DO369">
        <v>64</v>
      </c>
      <c r="DP369">
        <v>1.0469999999999999</v>
      </c>
      <c r="DQ369">
        <v>1</v>
      </c>
      <c r="DU369">
        <v>1005</v>
      </c>
      <c r="DV369" t="s">
        <v>31</v>
      </c>
      <c r="DW369" t="s">
        <v>31</v>
      </c>
      <c r="DX369">
        <v>100</v>
      </c>
      <c r="DZ369" t="s">
        <v>3</v>
      </c>
      <c r="EA369" t="s">
        <v>3</v>
      </c>
      <c r="EB369" t="s">
        <v>3</v>
      </c>
      <c r="EC369" t="s">
        <v>3</v>
      </c>
      <c r="EE369">
        <v>54007841</v>
      </c>
      <c r="EF369">
        <v>30</v>
      </c>
      <c r="EG369" t="s">
        <v>25</v>
      </c>
      <c r="EH369">
        <v>0</v>
      </c>
      <c r="EI369" t="s">
        <v>3</v>
      </c>
      <c r="EJ369">
        <v>1</v>
      </c>
      <c r="EK369">
        <v>97</v>
      </c>
      <c r="EL369" t="s">
        <v>79</v>
      </c>
      <c r="EM369" t="s">
        <v>80</v>
      </c>
      <c r="EO369" t="s">
        <v>3</v>
      </c>
      <c r="EQ369">
        <v>0</v>
      </c>
      <c r="ER369">
        <v>96.73</v>
      </c>
      <c r="ES369">
        <v>9.4600000000000009</v>
      </c>
      <c r="ET369">
        <v>13.14</v>
      </c>
      <c r="EU369">
        <v>0.41</v>
      </c>
      <c r="EV369">
        <v>74.13</v>
      </c>
      <c r="EW369">
        <v>5.31</v>
      </c>
      <c r="EX369">
        <v>0</v>
      </c>
      <c r="EY369">
        <v>0</v>
      </c>
      <c r="FQ369">
        <v>0</v>
      </c>
      <c r="FR369">
        <f t="shared" si="351"/>
        <v>0</v>
      </c>
      <c r="FS369">
        <v>0</v>
      </c>
      <c r="FX369">
        <v>100</v>
      </c>
      <c r="FY369">
        <v>64</v>
      </c>
      <c r="GA369" t="s">
        <v>3</v>
      </c>
      <c r="GD369">
        <v>0</v>
      </c>
      <c r="GF369">
        <v>1686603062</v>
      </c>
      <c r="GG369">
        <v>2</v>
      </c>
      <c r="GH369">
        <v>1</v>
      </c>
      <c r="GI369">
        <v>2</v>
      </c>
      <c r="GJ369">
        <v>0</v>
      </c>
      <c r="GK369">
        <f>ROUND(R369*(R12)/100,2)</f>
        <v>6.88</v>
      </c>
      <c r="GL369">
        <f t="shared" si="352"/>
        <v>0</v>
      </c>
      <c r="GM369">
        <f t="shared" si="353"/>
        <v>1872.09</v>
      </c>
      <c r="GN369">
        <f t="shared" si="354"/>
        <v>1872.09</v>
      </c>
      <c r="GO369">
        <f t="shared" si="355"/>
        <v>0</v>
      </c>
      <c r="GP369">
        <f t="shared" si="356"/>
        <v>0</v>
      </c>
      <c r="GR369">
        <v>0</v>
      </c>
      <c r="GS369">
        <v>0</v>
      </c>
      <c r="GT369">
        <v>0</v>
      </c>
      <c r="GU369" t="s">
        <v>3</v>
      </c>
      <c r="GV369">
        <f t="shared" si="357"/>
        <v>0</v>
      </c>
      <c r="GW369">
        <v>1</v>
      </c>
      <c r="GX369">
        <f t="shared" si="358"/>
        <v>0</v>
      </c>
      <c r="HA369">
        <v>0</v>
      </c>
      <c r="HB369">
        <v>0</v>
      </c>
      <c r="HC369">
        <f t="shared" si="359"/>
        <v>0</v>
      </c>
      <c r="HE369" t="s">
        <v>3</v>
      </c>
      <c r="HF369" t="s">
        <v>3</v>
      </c>
      <c r="HM369" t="s">
        <v>3</v>
      </c>
      <c r="HN369" t="s">
        <v>3</v>
      </c>
      <c r="HO369" t="s">
        <v>3</v>
      </c>
      <c r="HP369" t="s">
        <v>3</v>
      </c>
      <c r="HQ369" t="s">
        <v>3</v>
      </c>
      <c r="IK369">
        <v>0</v>
      </c>
    </row>
    <row r="370" spans="1:245" x14ac:dyDescent="0.2">
      <c r="A370">
        <v>18</v>
      </c>
      <c r="B370">
        <v>0</v>
      </c>
      <c r="C370">
        <v>136</v>
      </c>
      <c r="E370" t="s">
        <v>81</v>
      </c>
      <c r="F370" t="s">
        <v>82</v>
      </c>
      <c r="G370" t="s">
        <v>83</v>
      </c>
      <c r="H370" t="s">
        <v>51</v>
      </c>
      <c r="I370">
        <f>I369*J370</f>
        <v>3.15E-3</v>
      </c>
      <c r="J370">
        <v>9.0000000000000011E-3</v>
      </c>
      <c r="K370">
        <v>8.9999999999999993E-3</v>
      </c>
      <c r="O370">
        <f t="shared" si="320"/>
        <v>196.33</v>
      </c>
      <c r="P370">
        <f t="shared" si="321"/>
        <v>196.33</v>
      </c>
      <c r="Q370">
        <f t="shared" si="322"/>
        <v>0</v>
      </c>
      <c r="R370">
        <f t="shared" si="323"/>
        <v>0</v>
      </c>
      <c r="S370">
        <f t="shared" si="324"/>
        <v>0</v>
      </c>
      <c r="T370">
        <f t="shared" si="325"/>
        <v>0</v>
      </c>
      <c r="U370">
        <f t="shared" si="326"/>
        <v>0</v>
      </c>
      <c r="V370">
        <f t="shared" si="327"/>
        <v>0</v>
      </c>
      <c r="W370">
        <f t="shared" si="328"/>
        <v>0</v>
      </c>
      <c r="X370">
        <f t="shared" si="329"/>
        <v>0</v>
      </c>
      <c r="Y370">
        <f t="shared" si="330"/>
        <v>0</v>
      </c>
      <c r="AA370">
        <v>54436342</v>
      </c>
      <c r="AB370">
        <f t="shared" si="331"/>
        <v>18660.61</v>
      </c>
      <c r="AC370">
        <f t="shared" si="332"/>
        <v>18660.61</v>
      </c>
      <c r="AD370">
        <f t="shared" si="333"/>
        <v>0</v>
      </c>
      <c r="AE370">
        <f t="shared" si="334"/>
        <v>0</v>
      </c>
      <c r="AF370">
        <f t="shared" si="335"/>
        <v>0</v>
      </c>
      <c r="AG370">
        <f t="shared" si="336"/>
        <v>0</v>
      </c>
      <c r="AH370">
        <f t="shared" si="337"/>
        <v>0</v>
      </c>
      <c r="AI370">
        <f t="shared" si="338"/>
        <v>0</v>
      </c>
      <c r="AJ370">
        <f t="shared" si="339"/>
        <v>0</v>
      </c>
      <c r="AK370">
        <v>18660.61</v>
      </c>
      <c r="AL370">
        <v>18660.61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1</v>
      </c>
      <c r="AW370">
        <v>1</v>
      </c>
      <c r="AZ370">
        <v>1</v>
      </c>
      <c r="BA370">
        <v>1</v>
      </c>
      <c r="BB370">
        <v>1</v>
      </c>
      <c r="BC370">
        <v>3.34</v>
      </c>
      <c r="BD370" t="s">
        <v>3</v>
      </c>
      <c r="BE370" t="s">
        <v>3</v>
      </c>
      <c r="BF370" t="s">
        <v>3</v>
      </c>
      <c r="BG370" t="s">
        <v>3</v>
      </c>
      <c r="BH370">
        <v>3</v>
      </c>
      <c r="BI370">
        <v>1</v>
      </c>
      <c r="BJ370" t="s">
        <v>84</v>
      </c>
      <c r="BM370">
        <v>97</v>
      </c>
      <c r="BN370">
        <v>0</v>
      </c>
      <c r="BO370" t="s">
        <v>82</v>
      </c>
      <c r="BP370">
        <v>1</v>
      </c>
      <c r="BQ370">
        <v>30</v>
      </c>
      <c r="BR370">
        <v>0</v>
      </c>
      <c r="BS370">
        <v>1</v>
      </c>
      <c r="BT370">
        <v>1</v>
      </c>
      <c r="BU370">
        <v>1</v>
      </c>
      <c r="BV370">
        <v>1</v>
      </c>
      <c r="BW370">
        <v>1</v>
      </c>
      <c r="BX370">
        <v>1</v>
      </c>
      <c r="BY370" t="s">
        <v>3</v>
      </c>
      <c r="BZ370">
        <v>0</v>
      </c>
      <c r="CA370">
        <v>0</v>
      </c>
      <c r="CB370" t="s">
        <v>3</v>
      </c>
      <c r="CE370">
        <v>30</v>
      </c>
      <c r="CF370">
        <v>0</v>
      </c>
      <c r="CG370">
        <v>0</v>
      </c>
      <c r="CM370">
        <v>0</v>
      </c>
      <c r="CN370" t="s">
        <v>3</v>
      </c>
      <c r="CO370">
        <v>0</v>
      </c>
      <c r="CP370">
        <f t="shared" si="340"/>
        <v>196.33</v>
      </c>
      <c r="CQ370">
        <f t="shared" si="341"/>
        <v>62326.44</v>
      </c>
      <c r="CR370">
        <f t="shared" si="342"/>
        <v>0</v>
      </c>
      <c r="CS370">
        <f t="shared" si="343"/>
        <v>0</v>
      </c>
      <c r="CT370">
        <f t="shared" si="344"/>
        <v>0</v>
      </c>
      <c r="CU370">
        <f t="shared" si="345"/>
        <v>0</v>
      </c>
      <c r="CV370">
        <f t="shared" si="346"/>
        <v>0</v>
      </c>
      <c r="CW370">
        <f t="shared" si="347"/>
        <v>0</v>
      </c>
      <c r="CX370">
        <f t="shared" si="348"/>
        <v>0</v>
      </c>
      <c r="CY370">
        <f t="shared" si="349"/>
        <v>0</v>
      </c>
      <c r="CZ370">
        <f t="shared" si="350"/>
        <v>0</v>
      </c>
      <c r="DC370" t="s">
        <v>3</v>
      </c>
      <c r="DD370" t="s">
        <v>3</v>
      </c>
      <c r="DE370" t="s">
        <v>3</v>
      </c>
      <c r="DF370" t="s">
        <v>3</v>
      </c>
      <c r="DG370" t="s">
        <v>3</v>
      </c>
      <c r="DH370" t="s">
        <v>3</v>
      </c>
      <c r="DI370" t="s">
        <v>3</v>
      </c>
      <c r="DJ370" t="s">
        <v>3</v>
      </c>
      <c r="DK370" t="s">
        <v>3</v>
      </c>
      <c r="DL370" t="s">
        <v>3</v>
      </c>
      <c r="DM370" t="s">
        <v>3</v>
      </c>
      <c r="DN370">
        <v>100</v>
      </c>
      <c r="DO370">
        <v>64</v>
      </c>
      <c r="DP370">
        <v>1.0469999999999999</v>
      </c>
      <c r="DQ370">
        <v>1</v>
      </c>
      <c r="DU370">
        <v>1009</v>
      </c>
      <c r="DV370" t="s">
        <v>51</v>
      </c>
      <c r="DW370" t="s">
        <v>51</v>
      </c>
      <c r="DX370">
        <v>1000</v>
      </c>
      <c r="DZ370" t="s">
        <v>3</v>
      </c>
      <c r="EA370" t="s">
        <v>3</v>
      </c>
      <c r="EB370" t="s">
        <v>3</v>
      </c>
      <c r="EC370" t="s">
        <v>3</v>
      </c>
      <c r="EE370">
        <v>54007841</v>
      </c>
      <c r="EF370">
        <v>30</v>
      </c>
      <c r="EG370" t="s">
        <v>25</v>
      </c>
      <c r="EH370">
        <v>0</v>
      </c>
      <c r="EI370" t="s">
        <v>3</v>
      </c>
      <c r="EJ370">
        <v>1</v>
      </c>
      <c r="EK370">
        <v>97</v>
      </c>
      <c r="EL370" t="s">
        <v>79</v>
      </c>
      <c r="EM370" t="s">
        <v>80</v>
      </c>
      <c r="EO370" t="s">
        <v>3</v>
      </c>
      <c r="EQ370">
        <v>0</v>
      </c>
      <c r="ER370">
        <v>18660.61</v>
      </c>
      <c r="ES370">
        <v>18660.61</v>
      </c>
      <c r="ET370">
        <v>0</v>
      </c>
      <c r="EU370">
        <v>0</v>
      </c>
      <c r="EV370">
        <v>0</v>
      </c>
      <c r="EW370">
        <v>0</v>
      </c>
      <c r="EX370">
        <v>0</v>
      </c>
      <c r="FQ370">
        <v>0</v>
      </c>
      <c r="FR370">
        <f t="shared" si="351"/>
        <v>0</v>
      </c>
      <c r="FS370">
        <v>0</v>
      </c>
      <c r="FX370">
        <v>100</v>
      </c>
      <c r="FY370">
        <v>64</v>
      </c>
      <c r="GA370" t="s">
        <v>3</v>
      </c>
      <c r="GD370">
        <v>0</v>
      </c>
      <c r="GF370">
        <v>1943683001</v>
      </c>
      <c r="GG370">
        <v>2</v>
      </c>
      <c r="GH370">
        <v>1</v>
      </c>
      <c r="GI370">
        <v>2</v>
      </c>
      <c r="GJ370">
        <v>0</v>
      </c>
      <c r="GK370">
        <f>ROUND(R370*(R12)/100,2)</f>
        <v>0</v>
      </c>
      <c r="GL370">
        <f t="shared" si="352"/>
        <v>0</v>
      </c>
      <c r="GM370">
        <f t="shared" si="353"/>
        <v>196.33</v>
      </c>
      <c r="GN370">
        <f t="shared" si="354"/>
        <v>196.33</v>
      </c>
      <c r="GO370">
        <f t="shared" si="355"/>
        <v>0</v>
      </c>
      <c r="GP370">
        <f t="shared" si="356"/>
        <v>0</v>
      </c>
      <c r="GR370">
        <v>0</v>
      </c>
      <c r="GS370">
        <v>0</v>
      </c>
      <c r="GT370">
        <v>0</v>
      </c>
      <c r="GU370" t="s">
        <v>3</v>
      </c>
      <c r="GV370">
        <f t="shared" si="357"/>
        <v>0</v>
      </c>
      <c r="GW370">
        <v>1</v>
      </c>
      <c r="GX370">
        <f t="shared" si="358"/>
        <v>0</v>
      </c>
      <c r="HA370">
        <v>0</v>
      </c>
      <c r="HB370">
        <v>0</v>
      </c>
      <c r="HC370">
        <f t="shared" si="359"/>
        <v>0</v>
      </c>
      <c r="HE370" t="s">
        <v>3</v>
      </c>
      <c r="HF370" t="s">
        <v>3</v>
      </c>
      <c r="HM370" t="s">
        <v>3</v>
      </c>
      <c r="HN370" t="s">
        <v>3</v>
      </c>
      <c r="HO370" t="s">
        <v>3</v>
      </c>
      <c r="HP370" t="s">
        <v>3</v>
      </c>
      <c r="HQ370" t="s">
        <v>3</v>
      </c>
      <c r="IK370">
        <v>0</v>
      </c>
    </row>
    <row r="371" spans="1:245" x14ac:dyDescent="0.2">
      <c r="A371">
        <v>17</v>
      </c>
      <c r="B371">
        <v>0</v>
      </c>
      <c r="C371">
        <f>ROW(SmtRes!A142)</f>
        <v>142</v>
      </c>
      <c r="D371">
        <f>ROW(EtalonRes!A142)</f>
        <v>142</v>
      </c>
      <c r="E371" t="s">
        <v>85</v>
      </c>
      <c r="F371" t="s">
        <v>86</v>
      </c>
      <c r="G371" t="s">
        <v>87</v>
      </c>
      <c r="H371" t="s">
        <v>31</v>
      </c>
      <c r="I371">
        <f>ROUND(35/100,9)</f>
        <v>0.35</v>
      </c>
      <c r="J371">
        <v>0</v>
      </c>
      <c r="K371">
        <f>ROUND(35/100,9)</f>
        <v>0.35</v>
      </c>
      <c r="O371">
        <f t="shared" si="320"/>
        <v>551.38</v>
      </c>
      <c r="P371">
        <f t="shared" si="321"/>
        <v>277.88</v>
      </c>
      <c r="Q371">
        <f t="shared" si="322"/>
        <v>7.16</v>
      </c>
      <c r="R371">
        <f t="shared" si="323"/>
        <v>2.87</v>
      </c>
      <c r="S371">
        <f t="shared" si="324"/>
        <v>266.33999999999997</v>
      </c>
      <c r="T371">
        <f t="shared" si="325"/>
        <v>0</v>
      </c>
      <c r="U371">
        <f t="shared" si="326"/>
        <v>0.78053849999999991</v>
      </c>
      <c r="V371">
        <f t="shared" si="327"/>
        <v>0</v>
      </c>
      <c r="W371">
        <f t="shared" si="328"/>
        <v>0</v>
      </c>
      <c r="X371">
        <f t="shared" si="329"/>
        <v>221.06</v>
      </c>
      <c r="Y371">
        <f t="shared" si="330"/>
        <v>109.2</v>
      </c>
      <c r="AA371">
        <v>54436342</v>
      </c>
      <c r="AB371">
        <f t="shared" si="331"/>
        <v>314.81</v>
      </c>
      <c r="AC371">
        <f t="shared" si="332"/>
        <v>287.64999999999998</v>
      </c>
      <c r="AD371">
        <f t="shared" si="333"/>
        <v>1.81</v>
      </c>
      <c r="AE371">
        <f t="shared" si="334"/>
        <v>0.27</v>
      </c>
      <c r="AF371">
        <f t="shared" si="335"/>
        <v>25.35</v>
      </c>
      <c r="AG371">
        <f t="shared" si="336"/>
        <v>0</v>
      </c>
      <c r="AH371">
        <f t="shared" si="337"/>
        <v>2.13</v>
      </c>
      <c r="AI371">
        <f t="shared" si="338"/>
        <v>0</v>
      </c>
      <c r="AJ371">
        <f t="shared" si="339"/>
        <v>0</v>
      </c>
      <c r="AK371">
        <v>314.81</v>
      </c>
      <c r="AL371">
        <v>287.64999999999998</v>
      </c>
      <c r="AM371">
        <v>1.81</v>
      </c>
      <c r="AN371">
        <v>0.27</v>
      </c>
      <c r="AO371">
        <v>25.35</v>
      </c>
      <c r="AP371">
        <v>0</v>
      </c>
      <c r="AQ371">
        <v>2.13</v>
      </c>
      <c r="AR371">
        <v>0</v>
      </c>
      <c r="AS371">
        <v>0</v>
      </c>
      <c r="AT371">
        <v>83</v>
      </c>
      <c r="AU371">
        <v>41</v>
      </c>
      <c r="AV371">
        <v>1.0469999999999999</v>
      </c>
      <c r="AW371">
        <v>1</v>
      </c>
      <c r="AZ371">
        <v>1</v>
      </c>
      <c r="BA371">
        <v>28.67</v>
      </c>
      <c r="BB371">
        <v>10.85</v>
      </c>
      <c r="BC371">
        <v>2.76</v>
      </c>
      <c r="BD371" t="s">
        <v>3</v>
      </c>
      <c r="BE371" t="s">
        <v>3</v>
      </c>
      <c r="BF371" t="s">
        <v>3</v>
      </c>
      <c r="BG371" t="s">
        <v>3</v>
      </c>
      <c r="BH371">
        <v>0</v>
      </c>
      <c r="BI371">
        <v>1</v>
      </c>
      <c r="BJ371" t="s">
        <v>88</v>
      </c>
      <c r="BM371">
        <v>97</v>
      </c>
      <c r="BN371">
        <v>0</v>
      </c>
      <c r="BO371" t="s">
        <v>86</v>
      </c>
      <c r="BP371">
        <v>1</v>
      </c>
      <c r="BQ371">
        <v>30</v>
      </c>
      <c r="BR371">
        <v>0</v>
      </c>
      <c r="BS371">
        <v>28.67</v>
      </c>
      <c r="BT371">
        <v>1</v>
      </c>
      <c r="BU371">
        <v>1</v>
      </c>
      <c r="BV371">
        <v>1</v>
      </c>
      <c r="BW371">
        <v>1</v>
      </c>
      <c r="BX371">
        <v>1</v>
      </c>
      <c r="BY371" t="s">
        <v>3</v>
      </c>
      <c r="BZ371">
        <v>83</v>
      </c>
      <c r="CA371">
        <v>41</v>
      </c>
      <c r="CB371" t="s">
        <v>3</v>
      </c>
      <c r="CE371">
        <v>30</v>
      </c>
      <c r="CF371">
        <v>0</v>
      </c>
      <c r="CG371">
        <v>0</v>
      </c>
      <c r="CM371">
        <v>0</v>
      </c>
      <c r="CN371" t="s">
        <v>3</v>
      </c>
      <c r="CO371">
        <v>0</v>
      </c>
      <c r="CP371">
        <f t="shared" si="340"/>
        <v>551.38</v>
      </c>
      <c r="CQ371">
        <f t="shared" si="341"/>
        <v>793.91</v>
      </c>
      <c r="CR371">
        <f t="shared" si="342"/>
        <v>20.62</v>
      </c>
      <c r="CS371">
        <f t="shared" si="343"/>
        <v>8.0299999999999994</v>
      </c>
      <c r="CT371">
        <f t="shared" si="344"/>
        <v>760.9</v>
      </c>
      <c r="CU371">
        <f t="shared" si="345"/>
        <v>0</v>
      </c>
      <c r="CV371">
        <f t="shared" si="346"/>
        <v>2.2301099999999998</v>
      </c>
      <c r="CW371">
        <f t="shared" si="347"/>
        <v>0</v>
      </c>
      <c r="CX371">
        <f t="shared" si="348"/>
        <v>0</v>
      </c>
      <c r="CY371">
        <f t="shared" si="349"/>
        <v>221.06219999999996</v>
      </c>
      <c r="CZ371">
        <f t="shared" si="350"/>
        <v>109.19939999999998</v>
      </c>
      <c r="DC371" t="s">
        <v>3</v>
      </c>
      <c r="DD371" t="s">
        <v>3</v>
      </c>
      <c r="DE371" t="s">
        <v>3</v>
      </c>
      <c r="DF371" t="s">
        <v>3</v>
      </c>
      <c r="DG371" t="s">
        <v>3</v>
      </c>
      <c r="DH371" t="s">
        <v>3</v>
      </c>
      <c r="DI371" t="s">
        <v>3</v>
      </c>
      <c r="DJ371" t="s">
        <v>3</v>
      </c>
      <c r="DK371" t="s">
        <v>3</v>
      </c>
      <c r="DL371" t="s">
        <v>3</v>
      </c>
      <c r="DM371" t="s">
        <v>3</v>
      </c>
      <c r="DN371">
        <v>100</v>
      </c>
      <c r="DO371">
        <v>64</v>
      </c>
      <c r="DP371">
        <v>1.0469999999999999</v>
      </c>
      <c r="DQ371">
        <v>1</v>
      </c>
      <c r="DU371">
        <v>1005</v>
      </c>
      <c r="DV371" t="s">
        <v>31</v>
      </c>
      <c r="DW371" t="s">
        <v>31</v>
      </c>
      <c r="DX371">
        <v>100</v>
      </c>
      <c r="DZ371" t="s">
        <v>3</v>
      </c>
      <c r="EA371" t="s">
        <v>3</v>
      </c>
      <c r="EB371" t="s">
        <v>3</v>
      </c>
      <c r="EC371" t="s">
        <v>3</v>
      </c>
      <c r="EE371">
        <v>54007841</v>
      </c>
      <c r="EF371">
        <v>30</v>
      </c>
      <c r="EG371" t="s">
        <v>25</v>
      </c>
      <c r="EH371">
        <v>0</v>
      </c>
      <c r="EI371" t="s">
        <v>3</v>
      </c>
      <c r="EJ371">
        <v>1</v>
      </c>
      <c r="EK371">
        <v>97</v>
      </c>
      <c r="EL371" t="s">
        <v>79</v>
      </c>
      <c r="EM371" t="s">
        <v>80</v>
      </c>
      <c r="EO371" t="s">
        <v>3</v>
      </c>
      <c r="EQ371">
        <v>0</v>
      </c>
      <c r="ER371">
        <v>314.81</v>
      </c>
      <c r="ES371">
        <v>287.64999999999998</v>
      </c>
      <c r="ET371">
        <v>1.81</v>
      </c>
      <c r="EU371">
        <v>0.27</v>
      </c>
      <c r="EV371">
        <v>25.35</v>
      </c>
      <c r="EW371">
        <v>2.13</v>
      </c>
      <c r="EX371">
        <v>0</v>
      </c>
      <c r="EY371">
        <v>0</v>
      </c>
      <c r="FQ371">
        <v>0</v>
      </c>
      <c r="FR371">
        <f t="shared" si="351"/>
        <v>0</v>
      </c>
      <c r="FS371">
        <v>0</v>
      </c>
      <c r="FX371">
        <v>100</v>
      </c>
      <c r="FY371">
        <v>64</v>
      </c>
      <c r="GA371" t="s">
        <v>3</v>
      </c>
      <c r="GD371">
        <v>0</v>
      </c>
      <c r="GF371">
        <v>-1326803469</v>
      </c>
      <c r="GG371">
        <v>2</v>
      </c>
      <c r="GH371">
        <v>1</v>
      </c>
      <c r="GI371">
        <v>2</v>
      </c>
      <c r="GJ371">
        <v>0</v>
      </c>
      <c r="GK371">
        <f>ROUND(R371*(R12)/100,2)</f>
        <v>4.59</v>
      </c>
      <c r="GL371">
        <f t="shared" si="352"/>
        <v>0</v>
      </c>
      <c r="GM371">
        <f t="shared" si="353"/>
        <v>886.23</v>
      </c>
      <c r="GN371">
        <f t="shared" si="354"/>
        <v>886.23</v>
      </c>
      <c r="GO371">
        <f t="shared" si="355"/>
        <v>0</v>
      </c>
      <c r="GP371">
        <f t="shared" si="356"/>
        <v>0</v>
      </c>
      <c r="GR371">
        <v>0</v>
      </c>
      <c r="GS371">
        <v>0</v>
      </c>
      <c r="GT371">
        <v>0</v>
      </c>
      <c r="GU371" t="s">
        <v>3</v>
      </c>
      <c r="GV371">
        <f t="shared" si="357"/>
        <v>0</v>
      </c>
      <c r="GW371">
        <v>1</v>
      </c>
      <c r="GX371">
        <f t="shared" si="358"/>
        <v>0</v>
      </c>
      <c r="HA371">
        <v>0</v>
      </c>
      <c r="HB371">
        <v>0</v>
      </c>
      <c r="HC371">
        <f t="shared" si="359"/>
        <v>0</v>
      </c>
      <c r="HE371" t="s">
        <v>3</v>
      </c>
      <c r="HF371" t="s">
        <v>3</v>
      </c>
      <c r="HM371" t="s">
        <v>3</v>
      </c>
      <c r="HN371" t="s">
        <v>3</v>
      </c>
      <c r="HO371" t="s">
        <v>3</v>
      </c>
      <c r="HP371" t="s">
        <v>3</v>
      </c>
      <c r="HQ371" t="s">
        <v>3</v>
      </c>
      <c r="IK371">
        <v>0</v>
      </c>
    </row>
    <row r="373" spans="1:245" x14ac:dyDescent="0.2">
      <c r="A373" s="2">
        <v>51</v>
      </c>
      <c r="B373" s="2">
        <f>B354</f>
        <v>0</v>
      </c>
      <c r="C373" s="2">
        <f>A354</f>
        <v>4</v>
      </c>
      <c r="D373" s="2">
        <f>ROW(A354)</f>
        <v>354</v>
      </c>
      <c r="E373" s="2"/>
      <c r="F373" s="2" t="str">
        <f>IF(F354&lt;&gt;"",F354,"")</f>
        <v>Новый раздел</v>
      </c>
      <c r="G373" s="2" t="str">
        <f>IF(G354&lt;&gt;"",G354,"")</f>
        <v>Строительная часть</v>
      </c>
      <c r="H373" s="2">
        <v>0</v>
      </c>
      <c r="I373" s="2"/>
      <c r="J373" s="2"/>
      <c r="K373" s="2"/>
      <c r="L373" s="2"/>
      <c r="M373" s="2"/>
      <c r="N373" s="2"/>
      <c r="O373" s="2">
        <f t="shared" ref="O373:T373" si="360">ROUND(AB373,2)</f>
        <v>101367.16</v>
      </c>
      <c r="P373" s="2">
        <f t="shared" si="360"/>
        <v>10691.45</v>
      </c>
      <c r="Q373" s="2">
        <f t="shared" si="360"/>
        <v>39781.199999999997</v>
      </c>
      <c r="R373" s="2">
        <f t="shared" si="360"/>
        <v>12416.4</v>
      </c>
      <c r="S373" s="2">
        <f t="shared" si="360"/>
        <v>50894.51</v>
      </c>
      <c r="T373" s="2">
        <f t="shared" si="360"/>
        <v>0</v>
      </c>
      <c r="U373" s="2">
        <f>AH373</f>
        <v>166.46093650000003</v>
      </c>
      <c r="V373" s="2">
        <f>AI373</f>
        <v>0</v>
      </c>
      <c r="W373" s="2">
        <f>ROUND(AJ373,2)</f>
        <v>0</v>
      </c>
      <c r="X373" s="2">
        <f>ROUND(AK373,2)</f>
        <v>41773.629999999997</v>
      </c>
      <c r="Y373" s="2">
        <f>ROUND(AL373,2)</f>
        <v>20866.75</v>
      </c>
      <c r="Z373" s="2"/>
      <c r="AA373" s="2"/>
      <c r="AB373" s="2">
        <f>ROUND(SUMIF(AA358:AA371,"=54436342",O358:O371),2)</f>
        <v>101367.16</v>
      </c>
      <c r="AC373" s="2">
        <f>ROUND(SUMIF(AA358:AA371,"=54436342",P358:P371),2)</f>
        <v>10691.45</v>
      </c>
      <c r="AD373" s="2">
        <f>ROUND(SUMIF(AA358:AA371,"=54436342",Q358:Q371),2)</f>
        <v>39781.199999999997</v>
      </c>
      <c r="AE373" s="2">
        <f>ROUND(SUMIF(AA358:AA371,"=54436342",R358:R371),2)</f>
        <v>12416.4</v>
      </c>
      <c r="AF373" s="2">
        <f>ROUND(SUMIF(AA358:AA371,"=54436342",S358:S371),2)</f>
        <v>50894.51</v>
      </c>
      <c r="AG373" s="2">
        <f>ROUND(SUMIF(AA358:AA371,"=54436342",T358:T371),2)</f>
        <v>0</v>
      </c>
      <c r="AH373" s="2">
        <f>SUMIF(AA358:AA371,"=54436342",U358:U371)</f>
        <v>166.46093650000003</v>
      </c>
      <c r="AI373" s="2">
        <f>SUMIF(AA358:AA371,"=54436342",V358:V371)</f>
        <v>0</v>
      </c>
      <c r="AJ373" s="2">
        <f>ROUND(SUMIF(AA358:AA371,"=54436342",W358:W371),2)</f>
        <v>0</v>
      </c>
      <c r="AK373" s="2">
        <f>ROUND(SUMIF(AA358:AA371,"=54436342",X358:X371),2)</f>
        <v>41773.629999999997</v>
      </c>
      <c r="AL373" s="2">
        <f>ROUND(SUMIF(AA358:AA371,"=54436342",Y358:Y371),2)</f>
        <v>20866.75</v>
      </c>
      <c r="AM373" s="2"/>
      <c r="AN373" s="2"/>
      <c r="AO373" s="2">
        <f t="shared" ref="AO373:BD373" si="361">ROUND(BX373,2)</f>
        <v>0</v>
      </c>
      <c r="AP373" s="2">
        <f t="shared" si="361"/>
        <v>0</v>
      </c>
      <c r="AQ373" s="2">
        <f t="shared" si="361"/>
        <v>0</v>
      </c>
      <c r="AR373" s="2">
        <f t="shared" si="361"/>
        <v>183873.77</v>
      </c>
      <c r="AS373" s="2">
        <f t="shared" si="361"/>
        <v>183873.77</v>
      </c>
      <c r="AT373" s="2">
        <f t="shared" si="361"/>
        <v>0</v>
      </c>
      <c r="AU373" s="2">
        <f t="shared" si="361"/>
        <v>0</v>
      </c>
      <c r="AV373" s="2">
        <f t="shared" si="361"/>
        <v>10691.45</v>
      </c>
      <c r="AW373" s="2">
        <f t="shared" si="361"/>
        <v>10691.45</v>
      </c>
      <c r="AX373" s="2">
        <f t="shared" si="361"/>
        <v>0</v>
      </c>
      <c r="AY373" s="2">
        <f t="shared" si="361"/>
        <v>10691.45</v>
      </c>
      <c r="AZ373" s="2">
        <f t="shared" si="361"/>
        <v>0</v>
      </c>
      <c r="BA373" s="2">
        <f t="shared" si="361"/>
        <v>0</v>
      </c>
      <c r="BB373" s="2">
        <f t="shared" si="361"/>
        <v>0</v>
      </c>
      <c r="BC373" s="2">
        <f t="shared" si="361"/>
        <v>0</v>
      </c>
      <c r="BD373" s="2">
        <f t="shared" si="361"/>
        <v>0</v>
      </c>
      <c r="BE373" s="2"/>
      <c r="BF373" s="2"/>
      <c r="BG373" s="2"/>
      <c r="BH373" s="2"/>
      <c r="BI373" s="2"/>
      <c r="BJ373" s="2"/>
      <c r="BK373" s="2"/>
      <c r="BL373" s="2"/>
      <c r="BM373" s="2"/>
      <c r="BN373" s="2"/>
      <c r="BO373" s="2"/>
      <c r="BP373" s="2"/>
      <c r="BQ373" s="2"/>
      <c r="BR373" s="2"/>
      <c r="BS373" s="2"/>
      <c r="BT373" s="2"/>
      <c r="BU373" s="2"/>
      <c r="BV373" s="2"/>
      <c r="BW373" s="2"/>
      <c r="BX373" s="2">
        <f>ROUND(SUMIF(AA358:AA371,"=54436342",FQ358:FQ371),2)</f>
        <v>0</v>
      </c>
      <c r="BY373" s="2">
        <f>ROUND(SUMIF(AA358:AA371,"=54436342",FR358:FR371),2)</f>
        <v>0</v>
      </c>
      <c r="BZ373" s="2">
        <f>ROUND(SUMIF(AA358:AA371,"=54436342",GL358:GL371),2)</f>
        <v>0</v>
      </c>
      <c r="CA373" s="2">
        <f>ROUND(SUMIF(AA358:AA371,"=54436342",GM358:GM371),2)</f>
        <v>183873.77</v>
      </c>
      <c r="CB373" s="2">
        <f>ROUND(SUMIF(AA358:AA371,"=54436342",GN358:GN371),2)</f>
        <v>183873.77</v>
      </c>
      <c r="CC373" s="2">
        <f>ROUND(SUMIF(AA358:AA371,"=54436342",GO358:GO371),2)</f>
        <v>0</v>
      </c>
      <c r="CD373" s="2">
        <f>ROUND(SUMIF(AA358:AA371,"=54436342",GP358:GP371),2)</f>
        <v>0</v>
      </c>
      <c r="CE373" s="2">
        <f>AC373-BX373</f>
        <v>10691.45</v>
      </c>
      <c r="CF373" s="2">
        <f>AC373-BY373</f>
        <v>10691.45</v>
      </c>
      <c r="CG373" s="2">
        <f>BX373-BZ373</f>
        <v>0</v>
      </c>
      <c r="CH373" s="2">
        <f>AC373-BX373-BY373+BZ373</f>
        <v>10691.45</v>
      </c>
      <c r="CI373" s="2">
        <f>BY373-BZ373</f>
        <v>0</v>
      </c>
      <c r="CJ373" s="2">
        <f>ROUND(SUMIF(AA358:AA371,"=54436342",GX358:GX371),2)</f>
        <v>0</v>
      </c>
      <c r="CK373" s="2">
        <f>ROUND(SUMIF(AA358:AA371,"=54436342",GY358:GY371),2)</f>
        <v>0</v>
      </c>
      <c r="CL373" s="2">
        <f>ROUND(SUMIF(AA358:AA371,"=54436342",GZ358:GZ371),2)</f>
        <v>0</v>
      </c>
      <c r="CM373" s="2">
        <f>ROUND(SUMIF(AA358:AA371,"=54436342",HD358:HD371),2)</f>
        <v>0</v>
      </c>
      <c r="CN373" s="2"/>
      <c r="CO373" s="2"/>
      <c r="CP373" s="2"/>
      <c r="CQ373" s="2"/>
      <c r="CR373" s="2"/>
      <c r="CS373" s="2"/>
      <c r="CT373" s="2"/>
      <c r="CU373" s="2"/>
      <c r="CV373" s="2"/>
      <c r="CW373" s="2"/>
      <c r="CX373" s="2"/>
      <c r="CY373" s="2"/>
      <c r="CZ373" s="2"/>
      <c r="DA373" s="2"/>
      <c r="DB373" s="2"/>
      <c r="DC373" s="2"/>
      <c r="DD373" s="2"/>
      <c r="DE373" s="2"/>
      <c r="DF373" s="2"/>
      <c r="DG373" s="3"/>
      <c r="DH373" s="3"/>
      <c r="DI373" s="3"/>
      <c r="DJ373" s="3"/>
      <c r="DK373" s="3"/>
      <c r="DL373" s="3"/>
      <c r="DM373" s="3"/>
      <c r="DN373" s="3"/>
      <c r="DO373" s="3"/>
      <c r="DP373" s="3"/>
      <c r="DQ373" s="3"/>
      <c r="DR373" s="3"/>
      <c r="DS373" s="3"/>
      <c r="DT373" s="3"/>
      <c r="DU373" s="3"/>
      <c r="DV373" s="3"/>
      <c r="DW373" s="3"/>
      <c r="DX373" s="3"/>
      <c r="DY373" s="3"/>
      <c r="DZ373" s="3"/>
      <c r="EA373" s="3"/>
      <c r="EB373" s="3"/>
      <c r="EC373" s="3"/>
      <c r="ED373" s="3"/>
      <c r="EE373" s="3"/>
      <c r="EF373" s="3"/>
      <c r="EG373" s="3"/>
      <c r="EH373" s="3"/>
      <c r="EI373" s="3"/>
      <c r="EJ373" s="3"/>
      <c r="EK373" s="3"/>
      <c r="EL373" s="3"/>
      <c r="EM373" s="3"/>
      <c r="EN373" s="3"/>
      <c r="EO373" s="3"/>
      <c r="EP373" s="3"/>
      <c r="EQ373" s="3"/>
      <c r="ER373" s="3"/>
      <c r="ES373" s="3"/>
      <c r="ET373" s="3"/>
      <c r="EU373" s="3"/>
      <c r="EV373" s="3"/>
      <c r="EW373" s="3"/>
      <c r="EX373" s="3"/>
      <c r="EY373" s="3"/>
      <c r="EZ373" s="3"/>
      <c r="FA373" s="3"/>
      <c r="FB373" s="3"/>
      <c r="FC373" s="3"/>
      <c r="FD373" s="3"/>
      <c r="FE373" s="3"/>
      <c r="FF373" s="3"/>
      <c r="FG373" s="3"/>
      <c r="FH373" s="3"/>
      <c r="FI373" s="3"/>
      <c r="FJ373" s="3"/>
      <c r="FK373" s="3"/>
      <c r="FL373" s="3"/>
      <c r="FM373" s="3"/>
      <c r="FN373" s="3"/>
      <c r="FO373" s="3"/>
      <c r="FP373" s="3"/>
      <c r="FQ373" s="3"/>
      <c r="FR373" s="3"/>
      <c r="FS373" s="3"/>
      <c r="FT373" s="3"/>
      <c r="FU373" s="3"/>
      <c r="FV373" s="3"/>
      <c r="FW373" s="3"/>
      <c r="FX373" s="3"/>
      <c r="FY373" s="3"/>
      <c r="FZ373" s="3"/>
      <c r="GA373" s="3"/>
      <c r="GB373" s="3"/>
      <c r="GC373" s="3"/>
      <c r="GD373" s="3"/>
      <c r="GE373" s="3"/>
      <c r="GF373" s="3"/>
      <c r="GG373" s="3"/>
      <c r="GH373" s="3"/>
      <c r="GI373" s="3"/>
      <c r="GJ373" s="3"/>
      <c r="GK373" s="3"/>
      <c r="GL373" s="3"/>
      <c r="GM373" s="3"/>
      <c r="GN373" s="3"/>
      <c r="GO373" s="3"/>
      <c r="GP373" s="3"/>
      <c r="GQ373" s="3"/>
      <c r="GR373" s="3"/>
      <c r="GS373" s="3"/>
      <c r="GT373" s="3"/>
      <c r="GU373" s="3"/>
      <c r="GV373" s="3"/>
      <c r="GW373" s="3"/>
      <c r="GX373" s="3">
        <v>0</v>
      </c>
    </row>
    <row r="375" spans="1:245" x14ac:dyDescent="0.2">
      <c r="A375" s="4">
        <v>50</v>
      </c>
      <c r="B375" s="4">
        <v>0</v>
      </c>
      <c r="C375" s="4">
        <v>0</v>
      </c>
      <c r="D375" s="4">
        <v>1</v>
      </c>
      <c r="E375" s="4">
        <v>201</v>
      </c>
      <c r="F375" s="4">
        <f>ROUND(Source!O373,O375)</f>
        <v>101367.16</v>
      </c>
      <c r="G375" s="4" t="s">
        <v>89</v>
      </c>
      <c r="H375" s="4" t="s">
        <v>90</v>
      </c>
      <c r="I375" s="4"/>
      <c r="J375" s="4"/>
      <c r="K375" s="4">
        <v>-201</v>
      </c>
      <c r="L375" s="4">
        <v>1</v>
      </c>
      <c r="M375" s="4">
        <v>3</v>
      </c>
      <c r="N375" s="4" t="s">
        <v>3</v>
      </c>
      <c r="O375" s="4">
        <v>2</v>
      </c>
      <c r="P375" s="4"/>
      <c r="Q375" s="4"/>
      <c r="R375" s="4"/>
      <c r="S375" s="4"/>
      <c r="T375" s="4"/>
      <c r="U375" s="4"/>
      <c r="V375" s="4"/>
      <c r="W375" s="4">
        <v>101367.16</v>
      </c>
      <c r="X375" s="4">
        <v>1</v>
      </c>
      <c r="Y375" s="4">
        <v>101367.16</v>
      </c>
      <c r="Z375" s="4"/>
      <c r="AA375" s="4"/>
      <c r="AB375" s="4"/>
    </row>
    <row r="376" spans="1:245" x14ac:dyDescent="0.2">
      <c r="A376" s="4">
        <v>50</v>
      </c>
      <c r="B376" s="4">
        <v>0</v>
      </c>
      <c r="C376" s="4">
        <v>0</v>
      </c>
      <c r="D376" s="4">
        <v>1</v>
      </c>
      <c r="E376" s="4">
        <v>202</v>
      </c>
      <c r="F376" s="4">
        <f>ROUND(Source!P373,O376)</f>
        <v>10691.45</v>
      </c>
      <c r="G376" s="4" t="s">
        <v>91</v>
      </c>
      <c r="H376" s="4" t="s">
        <v>92</v>
      </c>
      <c r="I376" s="4"/>
      <c r="J376" s="4"/>
      <c r="K376" s="4">
        <v>-202</v>
      </c>
      <c r="L376" s="4">
        <v>2</v>
      </c>
      <c r="M376" s="4">
        <v>3</v>
      </c>
      <c r="N376" s="4" t="s">
        <v>3</v>
      </c>
      <c r="O376" s="4">
        <v>2</v>
      </c>
      <c r="P376" s="4"/>
      <c r="Q376" s="4"/>
      <c r="R376" s="4"/>
      <c r="S376" s="4"/>
      <c r="T376" s="4"/>
      <c r="U376" s="4"/>
      <c r="V376" s="4"/>
      <c r="W376" s="4">
        <v>10691.45</v>
      </c>
      <c r="X376" s="4">
        <v>1</v>
      </c>
      <c r="Y376" s="4">
        <v>10691.45</v>
      </c>
      <c r="Z376" s="4"/>
      <c r="AA376" s="4"/>
      <c r="AB376" s="4"/>
    </row>
    <row r="377" spans="1:245" x14ac:dyDescent="0.2">
      <c r="A377" s="4">
        <v>50</v>
      </c>
      <c r="B377" s="4">
        <v>0</v>
      </c>
      <c r="C377" s="4">
        <v>0</v>
      </c>
      <c r="D377" s="4">
        <v>1</v>
      </c>
      <c r="E377" s="4">
        <v>222</v>
      </c>
      <c r="F377" s="4">
        <f>ROUND(Source!AO373,O377)</f>
        <v>0</v>
      </c>
      <c r="G377" s="4" t="s">
        <v>93</v>
      </c>
      <c r="H377" s="4" t="s">
        <v>94</v>
      </c>
      <c r="I377" s="4"/>
      <c r="J377" s="4"/>
      <c r="K377" s="4">
        <v>-222</v>
      </c>
      <c r="L377" s="4">
        <v>3</v>
      </c>
      <c r="M377" s="4">
        <v>3</v>
      </c>
      <c r="N377" s="4" t="s">
        <v>3</v>
      </c>
      <c r="O377" s="4">
        <v>2</v>
      </c>
      <c r="P377" s="4"/>
      <c r="Q377" s="4"/>
      <c r="R377" s="4"/>
      <c r="S377" s="4"/>
      <c r="T377" s="4"/>
      <c r="U377" s="4"/>
      <c r="V377" s="4"/>
      <c r="W377" s="4">
        <v>0</v>
      </c>
      <c r="X377" s="4">
        <v>1</v>
      </c>
      <c r="Y377" s="4">
        <v>0</v>
      </c>
      <c r="Z377" s="4"/>
      <c r="AA377" s="4"/>
      <c r="AB377" s="4"/>
    </row>
    <row r="378" spans="1:245" x14ac:dyDescent="0.2">
      <c r="A378" s="4">
        <v>50</v>
      </c>
      <c r="B378" s="4">
        <v>0</v>
      </c>
      <c r="C378" s="4">
        <v>0</v>
      </c>
      <c r="D378" s="4">
        <v>1</v>
      </c>
      <c r="E378" s="4">
        <v>225</v>
      </c>
      <c r="F378" s="4">
        <f>ROUND(Source!AV373,O378)</f>
        <v>10691.45</v>
      </c>
      <c r="G378" s="4" t="s">
        <v>95</v>
      </c>
      <c r="H378" s="4" t="s">
        <v>96</v>
      </c>
      <c r="I378" s="4"/>
      <c r="J378" s="4"/>
      <c r="K378" s="4">
        <v>-225</v>
      </c>
      <c r="L378" s="4">
        <v>4</v>
      </c>
      <c r="M378" s="4">
        <v>3</v>
      </c>
      <c r="N378" s="4" t="s">
        <v>3</v>
      </c>
      <c r="O378" s="4">
        <v>2</v>
      </c>
      <c r="P378" s="4"/>
      <c r="Q378" s="4"/>
      <c r="R378" s="4"/>
      <c r="S378" s="4"/>
      <c r="T378" s="4"/>
      <c r="U378" s="4"/>
      <c r="V378" s="4"/>
      <c r="W378" s="4">
        <v>10691.45</v>
      </c>
      <c r="X378" s="4">
        <v>1</v>
      </c>
      <c r="Y378" s="4">
        <v>10691.45</v>
      </c>
      <c r="Z378" s="4"/>
      <c r="AA378" s="4"/>
      <c r="AB378" s="4"/>
    </row>
    <row r="379" spans="1:245" x14ac:dyDescent="0.2">
      <c r="A379" s="4">
        <v>50</v>
      </c>
      <c r="B379" s="4">
        <v>0</v>
      </c>
      <c r="C379" s="4">
        <v>0</v>
      </c>
      <c r="D379" s="4">
        <v>1</v>
      </c>
      <c r="E379" s="4">
        <v>226</v>
      </c>
      <c r="F379" s="4">
        <f>ROUND(Source!AW373,O379)</f>
        <v>10691.45</v>
      </c>
      <c r="G379" s="4" t="s">
        <v>97</v>
      </c>
      <c r="H379" s="4" t="s">
        <v>98</v>
      </c>
      <c r="I379" s="4"/>
      <c r="J379" s="4"/>
      <c r="K379" s="4">
        <v>-226</v>
      </c>
      <c r="L379" s="4">
        <v>5</v>
      </c>
      <c r="M379" s="4">
        <v>3</v>
      </c>
      <c r="N379" s="4" t="s">
        <v>3</v>
      </c>
      <c r="O379" s="4">
        <v>2</v>
      </c>
      <c r="P379" s="4"/>
      <c r="Q379" s="4"/>
      <c r="R379" s="4"/>
      <c r="S379" s="4"/>
      <c r="T379" s="4"/>
      <c r="U379" s="4"/>
      <c r="V379" s="4"/>
      <c r="W379" s="4">
        <v>10691.45</v>
      </c>
      <c r="X379" s="4">
        <v>1</v>
      </c>
      <c r="Y379" s="4">
        <v>10691.45</v>
      </c>
      <c r="Z379" s="4"/>
      <c r="AA379" s="4"/>
      <c r="AB379" s="4"/>
    </row>
    <row r="380" spans="1:245" x14ac:dyDescent="0.2">
      <c r="A380" s="4">
        <v>50</v>
      </c>
      <c r="B380" s="4">
        <v>0</v>
      </c>
      <c r="C380" s="4">
        <v>0</v>
      </c>
      <c r="D380" s="4">
        <v>1</v>
      </c>
      <c r="E380" s="4">
        <v>227</v>
      </c>
      <c r="F380" s="4">
        <f>ROUND(Source!AX373,O380)</f>
        <v>0</v>
      </c>
      <c r="G380" s="4" t="s">
        <v>99</v>
      </c>
      <c r="H380" s="4" t="s">
        <v>100</v>
      </c>
      <c r="I380" s="4"/>
      <c r="J380" s="4"/>
      <c r="K380" s="4">
        <v>-227</v>
      </c>
      <c r="L380" s="4">
        <v>6</v>
      </c>
      <c r="M380" s="4">
        <v>3</v>
      </c>
      <c r="N380" s="4" t="s">
        <v>3</v>
      </c>
      <c r="O380" s="4">
        <v>2</v>
      </c>
      <c r="P380" s="4"/>
      <c r="Q380" s="4"/>
      <c r="R380" s="4"/>
      <c r="S380" s="4"/>
      <c r="T380" s="4"/>
      <c r="U380" s="4"/>
      <c r="V380" s="4"/>
      <c r="W380" s="4">
        <v>0</v>
      </c>
      <c r="X380" s="4">
        <v>1</v>
      </c>
      <c r="Y380" s="4">
        <v>0</v>
      </c>
      <c r="Z380" s="4"/>
      <c r="AA380" s="4"/>
      <c r="AB380" s="4"/>
    </row>
    <row r="381" spans="1:245" x14ac:dyDescent="0.2">
      <c r="A381" s="4">
        <v>50</v>
      </c>
      <c r="B381" s="4">
        <v>0</v>
      </c>
      <c r="C381" s="4">
        <v>0</v>
      </c>
      <c r="D381" s="4">
        <v>1</v>
      </c>
      <c r="E381" s="4">
        <v>228</v>
      </c>
      <c r="F381" s="4">
        <f>ROUND(Source!AY373,O381)</f>
        <v>10691.45</v>
      </c>
      <c r="G381" s="4" t="s">
        <v>101</v>
      </c>
      <c r="H381" s="4" t="s">
        <v>102</v>
      </c>
      <c r="I381" s="4"/>
      <c r="J381" s="4"/>
      <c r="K381" s="4">
        <v>-228</v>
      </c>
      <c r="L381" s="4">
        <v>7</v>
      </c>
      <c r="M381" s="4">
        <v>3</v>
      </c>
      <c r="N381" s="4" t="s">
        <v>3</v>
      </c>
      <c r="O381" s="4">
        <v>2</v>
      </c>
      <c r="P381" s="4"/>
      <c r="Q381" s="4"/>
      <c r="R381" s="4"/>
      <c r="S381" s="4"/>
      <c r="T381" s="4"/>
      <c r="U381" s="4"/>
      <c r="V381" s="4"/>
      <c r="W381" s="4">
        <v>10691.45</v>
      </c>
      <c r="X381" s="4">
        <v>1</v>
      </c>
      <c r="Y381" s="4">
        <v>10691.45</v>
      </c>
      <c r="Z381" s="4"/>
      <c r="AA381" s="4"/>
      <c r="AB381" s="4"/>
    </row>
    <row r="382" spans="1:245" x14ac:dyDescent="0.2">
      <c r="A382" s="4">
        <v>50</v>
      </c>
      <c r="B382" s="4">
        <v>0</v>
      </c>
      <c r="C382" s="4">
        <v>0</v>
      </c>
      <c r="D382" s="4">
        <v>1</v>
      </c>
      <c r="E382" s="4">
        <v>216</v>
      </c>
      <c r="F382" s="4">
        <f>ROUND(Source!AP373,O382)</f>
        <v>0</v>
      </c>
      <c r="G382" s="4" t="s">
        <v>103</v>
      </c>
      <c r="H382" s="4" t="s">
        <v>104</v>
      </c>
      <c r="I382" s="4"/>
      <c r="J382" s="4"/>
      <c r="K382" s="4">
        <v>-216</v>
      </c>
      <c r="L382" s="4">
        <v>8</v>
      </c>
      <c r="M382" s="4">
        <v>3</v>
      </c>
      <c r="N382" s="4" t="s">
        <v>3</v>
      </c>
      <c r="O382" s="4">
        <v>2</v>
      </c>
      <c r="P382" s="4"/>
      <c r="Q382" s="4"/>
      <c r="R382" s="4"/>
      <c r="S382" s="4"/>
      <c r="T382" s="4"/>
      <c r="U382" s="4"/>
      <c r="V382" s="4"/>
      <c r="W382" s="4">
        <v>0</v>
      </c>
      <c r="X382" s="4">
        <v>1</v>
      </c>
      <c r="Y382" s="4">
        <v>0</v>
      </c>
      <c r="Z382" s="4"/>
      <c r="AA382" s="4"/>
      <c r="AB382" s="4"/>
    </row>
    <row r="383" spans="1:245" x14ac:dyDescent="0.2">
      <c r="A383" s="4">
        <v>50</v>
      </c>
      <c r="B383" s="4">
        <v>0</v>
      </c>
      <c r="C383" s="4">
        <v>0</v>
      </c>
      <c r="D383" s="4">
        <v>1</v>
      </c>
      <c r="E383" s="4">
        <v>223</v>
      </c>
      <c r="F383" s="4">
        <f>ROUND(Source!AQ373,O383)</f>
        <v>0</v>
      </c>
      <c r="G383" s="4" t="s">
        <v>105</v>
      </c>
      <c r="H383" s="4" t="s">
        <v>106</v>
      </c>
      <c r="I383" s="4"/>
      <c r="J383" s="4"/>
      <c r="K383" s="4">
        <v>-223</v>
      </c>
      <c r="L383" s="4">
        <v>9</v>
      </c>
      <c r="M383" s="4">
        <v>3</v>
      </c>
      <c r="N383" s="4" t="s">
        <v>3</v>
      </c>
      <c r="O383" s="4">
        <v>2</v>
      </c>
      <c r="P383" s="4"/>
      <c r="Q383" s="4"/>
      <c r="R383" s="4"/>
      <c r="S383" s="4"/>
      <c r="T383" s="4"/>
      <c r="U383" s="4"/>
      <c r="V383" s="4"/>
      <c r="W383" s="4">
        <v>0</v>
      </c>
      <c r="X383" s="4">
        <v>1</v>
      </c>
      <c r="Y383" s="4">
        <v>0</v>
      </c>
      <c r="Z383" s="4"/>
      <c r="AA383" s="4"/>
      <c r="AB383" s="4"/>
    </row>
    <row r="384" spans="1:245" x14ac:dyDescent="0.2">
      <c r="A384" s="4">
        <v>50</v>
      </c>
      <c r="B384" s="4">
        <v>0</v>
      </c>
      <c r="C384" s="4">
        <v>0</v>
      </c>
      <c r="D384" s="4">
        <v>1</v>
      </c>
      <c r="E384" s="4">
        <v>229</v>
      </c>
      <c r="F384" s="4">
        <f>ROUND(Source!AZ373,O384)</f>
        <v>0</v>
      </c>
      <c r="G384" s="4" t="s">
        <v>107</v>
      </c>
      <c r="H384" s="4" t="s">
        <v>108</v>
      </c>
      <c r="I384" s="4"/>
      <c r="J384" s="4"/>
      <c r="K384" s="4">
        <v>-229</v>
      </c>
      <c r="L384" s="4">
        <v>10</v>
      </c>
      <c r="M384" s="4">
        <v>3</v>
      </c>
      <c r="N384" s="4" t="s">
        <v>3</v>
      </c>
      <c r="O384" s="4">
        <v>2</v>
      </c>
      <c r="P384" s="4"/>
      <c r="Q384" s="4"/>
      <c r="R384" s="4"/>
      <c r="S384" s="4"/>
      <c r="T384" s="4"/>
      <c r="U384" s="4"/>
      <c r="V384" s="4"/>
      <c r="W384" s="4">
        <v>0</v>
      </c>
      <c r="X384" s="4">
        <v>1</v>
      </c>
      <c r="Y384" s="4">
        <v>0</v>
      </c>
      <c r="Z384" s="4"/>
      <c r="AA384" s="4"/>
      <c r="AB384" s="4"/>
    </row>
    <row r="385" spans="1:28" x14ac:dyDescent="0.2">
      <c r="A385" s="4">
        <v>50</v>
      </c>
      <c r="B385" s="4">
        <v>0</v>
      </c>
      <c r="C385" s="4">
        <v>0</v>
      </c>
      <c r="D385" s="4">
        <v>1</v>
      </c>
      <c r="E385" s="4">
        <v>203</v>
      </c>
      <c r="F385" s="4">
        <f>ROUND(Source!Q373,O385)</f>
        <v>39781.199999999997</v>
      </c>
      <c r="G385" s="4" t="s">
        <v>109</v>
      </c>
      <c r="H385" s="4" t="s">
        <v>110</v>
      </c>
      <c r="I385" s="4"/>
      <c r="J385" s="4"/>
      <c r="K385" s="4">
        <v>-203</v>
      </c>
      <c r="L385" s="4">
        <v>11</v>
      </c>
      <c r="M385" s="4">
        <v>3</v>
      </c>
      <c r="N385" s="4" t="s">
        <v>3</v>
      </c>
      <c r="O385" s="4">
        <v>2</v>
      </c>
      <c r="P385" s="4"/>
      <c r="Q385" s="4"/>
      <c r="R385" s="4"/>
      <c r="S385" s="4"/>
      <c r="T385" s="4"/>
      <c r="U385" s="4"/>
      <c r="V385" s="4"/>
      <c r="W385" s="4">
        <v>39781.199999999997</v>
      </c>
      <c r="X385" s="4">
        <v>1</v>
      </c>
      <c r="Y385" s="4">
        <v>39781.199999999997</v>
      </c>
      <c r="Z385" s="4"/>
      <c r="AA385" s="4"/>
      <c r="AB385" s="4"/>
    </row>
    <row r="386" spans="1:28" x14ac:dyDescent="0.2">
      <c r="A386" s="4">
        <v>50</v>
      </c>
      <c r="B386" s="4">
        <v>0</v>
      </c>
      <c r="C386" s="4">
        <v>0</v>
      </c>
      <c r="D386" s="4">
        <v>1</v>
      </c>
      <c r="E386" s="4">
        <v>231</v>
      </c>
      <c r="F386" s="4">
        <f>ROUND(Source!BB373,O386)</f>
        <v>0</v>
      </c>
      <c r="G386" s="4" t="s">
        <v>111</v>
      </c>
      <c r="H386" s="4" t="s">
        <v>112</v>
      </c>
      <c r="I386" s="4"/>
      <c r="J386" s="4"/>
      <c r="K386" s="4">
        <v>-231</v>
      </c>
      <c r="L386" s="4">
        <v>12</v>
      </c>
      <c r="M386" s="4">
        <v>3</v>
      </c>
      <c r="N386" s="4" t="s">
        <v>3</v>
      </c>
      <c r="O386" s="4">
        <v>2</v>
      </c>
      <c r="P386" s="4"/>
      <c r="Q386" s="4"/>
      <c r="R386" s="4"/>
      <c r="S386" s="4"/>
      <c r="T386" s="4"/>
      <c r="U386" s="4"/>
      <c r="V386" s="4"/>
      <c r="W386" s="4">
        <v>0</v>
      </c>
      <c r="X386" s="4">
        <v>1</v>
      </c>
      <c r="Y386" s="4">
        <v>0</v>
      </c>
      <c r="Z386" s="4"/>
      <c r="AA386" s="4"/>
      <c r="AB386" s="4"/>
    </row>
    <row r="387" spans="1:28" x14ac:dyDescent="0.2">
      <c r="A387" s="4">
        <v>50</v>
      </c>
      <c r="B387" s="4">
        <v>0</v>
      </c>
      <c r="C387" s="4">
        <v>0</v>
      </c>
      <c r="D387" s="4">
        <v>1</v>
      </c>
      <c r="E387" s="4">
        <v>204</v>
      </c>
      <c r="F387" s="4">
        <f>ROUND(Source!R373,O387)</f>
        <v>12416.4</v>
      </c>
      <c r="G387" s="4" t="s">
        <v>113</v>
      </c>
      <c r="H387" s="4" t="s">
        <v>114</v>
      </c>
      <c r="I387" s="4"/>
      <c r="J387" s="4"/>
      <c r="K387" s="4">
        <v>-204</v>
      </c>
      <c r="L387" s="4">
        <v>13</v>
      </c>
      <c r="M387" s="4">
        <v>3</v>
      </c>
      <c r="N387" s="4" t="s">
        <v>3</v>
      </c>
      <c r="O387" s="4">
        <v>2</v>
      </c>
      <c r="P387" s="4"/>
      <c r="Q387" s="4"/>
      <c r="R387" s="4"/>
      <c r="S387" s="4"/>
      <c r="T387" s="4"/>
      <c r="U387" s="4"/>
      <c r="V387" s="4"/>
      <c r="W387" s="4">
        <v>12416.4</v>
      </c>
      <c r="X387" s="4">
        <v>1</v>
      </c>
      <c r="Y387" s="4">
        <v>12416.4</v>
      </c>
      <c r="Z387" s="4"/>
      <c r="AA387" s="4"/>
      <c r="AB387" s="4"/>
    </row>
    <row r="388" spans="1:28" x14ac:dyDescent="0.2">
      <c r="A388" s="4">
        <v>50</v>
      </c>
      <c r="B388" s="4">
        <v>0</v>
      </c>
      <c r="C388" s="4">
        <v>0</v>
      </c>
      <c r="D388" s="4">
        <v>1</v>
      </c>
      <c r="E388" s="4">
        <v>205</v>
      </c>
      <c r="F388" s="4">
        <f>ROUND(Source!S373,O388)</f>
        <v>50894.51</v>
      </c>
      <c r="G388" s="4" t="s">
        <v>115</v>
      </c>
      <c r="H388" s="4" t="s">
        <v>116</v>
      </c>
      <c r="I388" s="4"/>
      <c r="J388" s="4"/>
      <c r="K388" s="4">
        <v>-205</v>
      </c>
      <c r="L388" s="4">
        <v>14</v>
      </c>
      <c r="M388" s="4">
        <v>3</v>
      </c>
      <c r="N388" s="4" t="s">
        <v>3</v>
      </c>
      <c r="O388" s="4">
        <v>2</v>
      </c>
      <c r="P388" s="4"/>
      <c r="Q388" s="4"/>
      <c r="R388" s="4"/>
      <c r="S388" s="4"/>
      <c r="T388" s="4"/>
      <c r="U388" s="4"/>
      <c r="V388" s="4"/>
      <c r="W388" s="4">
        <v>50894.51</v>
      </c>
      <c r="X388" s="4">
        <v>1</v>
      </c>
      <c r="Y388" s="4">
        <v>50894.51</v>
      </c>
      <c r="Z388" s="4"/>
      <c r="AA388" s="4"/>
      <c r="AB388" s="4"/>
    </row>
    <row r="389" spans="1:28" x14ac:dyDescent="0.2">
      <c r="A389" s="4">
        <v>50</v>
      </c>
      <c r="B389" s="4">
        <v>0</v>
      </c>
      <c r="C389" s="4">
        <v>0</v>
      </c>
      <c r="D389" s="4">
        <v>1</v>
      </c>
      <c r="E389" s="4">
        <v>232</v>
      </c>
      <c r="F389" s="4">
        <f>ROUND(Source!BC373,O389)</f>
        <v>0</v>
      </c>
      <c r="G389" s="4" t="s">
        <v>117</v>
      </c>
      <c r="H389" s="4" t="s">
        <v>118</v>
      </c>
      <c r="I389" s="4"/>
      <c r="J389" s="4"/>
      <c r="K389" s="4">
        <v>-232</v>
      </c>
      <c r="L389" s="4">
        <v>15</v>
      </c>
      <c r="M389" s="4">
        <v>3</v>
      </c>
      <c r="N389" s="4" t="s">
        <v>3</v>
      </c>
      <c r="O389" s="4">
        <v>2</v>
      </c>
      <c r="P389" s="4"/>
      <c r="Q389" s="4"/>
      <c r="R389" s="4"/>
      <c r="S389" s="4"/>
      <c r="T389" s="4"/>
      <c r="U389" s="4"/>
      <c r="V389" s="4"/>
      <c r="W389" s="4">
        <v>0</v>
      </c>
      <c r="X389" s="4">
        <v>1</v>
      </c>
      <c r="Y389" s="4">
        <v>0</v>
      </c>
      <c r="Z389" s="4"/>
      <c r="AA389" s="4"/>
      <c r="AB389" s="4"/>
    </row>
    <row r="390" spans="1:28" x14ac:dyDescent="0.2">
      <c r="A390" s="4">
        <v>50</v>
      </c>
      <c r="B390" s="4">
        <v>0</v>
      </c>
      <c r="C390" s="4">
        <v>0</v>
      </c>
      <c r="D390" s="4">
        <v>1</v>
      </c>
      <c r="E390" s="4">
        <v>214</v>
      </c>
      <c r="F390" s="4">
        <f>ROUND(Source!AS373,O390)</f>
        <v>183873.77</v>
      </c>
      <c r="G390" s="4" t="s">
        <v>119</v>
      </c>
      <c r="H390" s="4" t="s">
        <v>120</v>
      </c>
      <c r="I390" s="4"/>
      <c r="J390" s="4"/>
      <c r="K390" s="4">
        <v>-214</v>
      </c>
      <c r="L390" s="4">
        <v>16</v>
      </c>
      <c r="M390" s="4">
        <v>3</v>
      </c>
      <c r="N390" s="4" t="s">
        <v>3</v>
      </c>
      <c r="O390" s="4">
        <v>2</v>
      </c>
      <c r="P390" s="4"/>
      <c r="Q390" s="4"/>
      <c r="R390" s="4"/>
      <c r="S390" s="4"/>
      <c r="T390" s="4"/>
      <c r="U390" s="4"/>
      <c r="V390" s="4"/>
      <c r="W390" s="4">
        <v>183873.77</v>
      </c>
      <c r="X390" s="4">
        <v>1</v>
      </c>
      <c r="Y390" s="4">
        <v>183873.77</v>
      </c>
      <c r="Z390" s="4"/>
      <c r="AA390" s="4"/>
      <c r="AB390" s="4"/>
    </row>
    <row r="391" spans="1:28" x14ac:dyDescent="0.2">
      <c r="A391" s="4">
        <v>50</v>
      </c>
      <c r="B391" s="4">
        <v>0</v>
      </c>
      <c r="C391" s="4">
        <v>0</v>
      </c>
      <c r="D391" s="4">
        <v>1</v>
      </c>
      <c r="E391" s="4">
        <v>215</v>
      </c>
      <c r="F391" s="4">
        <f>ROUND(Source!AT373,O391)</f>
        <v>0</v>
      </c>
      <c r="G391" s="4" t="s">
        <v>121</v>
      </c>
      <c r="H391" s="4" t="s">
        <v>122</v>
      </c>
      <c r="I391" s="4"/>
      <c r="J391" s="4"/>
      <c r="K391" s="4">
        <v>-215</v>
      </c>
      <c r="L391" s="4">
        <v>17</v>
      </c>
      <c r="M391" s="4">
        <v>3</v>
      </c>
      <c r="N391" s="4" t="s">
        <v>3</v>
      </c>
      <c r="O391" s="4">
        <v>2</v>
      </c>
      <c r="P391" s="4"/>
      <c r="Q391" s="4"/>
      <c r="R391" s="4"/>
      <c r="S391" s="4"/>
      <c r="T391" s="4"/>
      <c r="U391" s="4"/>
      <c r="V391" s="4"/>
      <c r="W391" s="4">
        <v>0</v>
      </c>
      <c r="X391" s="4">
        <v>1</v>
      </c>
      <c r="Y391" s="4">
        <v>0</v>
      </c>
      <c r="Z391" s="4"/>
      <c r="AA391" s="4"/>
      <c r="AB391" s="4"/>
    </row>
    <row r="392" spans="1:28" x14ac:dyDescent="0.2">
      <c r="A392" s="4">
        <v>50</v>
      </c>
      <c r="B392" s="4">
        <v>0</v>
      </c>
      <c r="C392" s="4">
        <v>0</v>
      </c>
      <c r="D392" s="4">
        <v>1</v>
      </c>
      <c r="E392" s="4">
        <v>217</v>
      </c>
      <c r="F392" s="4">
        <f>ROUND(Source!AU373,O392)</f>
        <v>0</v>
      </c>
      <c r="G392" s="4" t="s">
        <v>123</v>
      </c>
      <c r="H392" s="4" t="s">
        <v>124</v>
      </c>
      <c r="I392" s="4"/>
      <c r="J392" s="4"/>
      <c r="K392" s="4">
        <v>-217</v>
      </c>
      <c r="L392" s="4">
        <v>18</v>
      </c>
      <c r="M392" s="4">
        <v>3</v>
      </c>
      <c r="N392" s="4" t="s">
        <v>3</v>
      </c>
      <c r="O392" s="4">
        <v>2</v>
      </c>
      <c r="P392" s="4"/>
      <c r="Q392" s="4"/>
      <c r="R392" s="4"/>
      <c r="S392" s="4"/>
      <c r="T392" s="4"/>
      <c r="U392" s="4"/>
      <c r="V392" s="4"/>
      <c r="W392" s="4">
        <v>0</v>
      </c>
      <c r="X392" s="4">
        <v>1</v>
      </c>
      <c r="Y392" s="4">
        <v>0</v>
      </c>
      <c r="Z392" s="4"/>
      <c r="AA392" s="4"/>
      <c r="AB392" s="4"/>
    </row>
    <row r="393" spans="1:28" x14ac:dyDescent="0.2">
      <c r="A393" s="4">
        <v>50</v>
      </c>
      <c r="B393" s="4">
        <v>0</v>
      </c>
      <c r="C393" s="4">
        <v>0</v>
      </c>
      <c r="D393" s="4">
        <v>1</v>
      </c>
      <c r="E393" s="4">
        <v>230</v>
      </c>
      <c r="F393" s="4">
        <f>ROUND(Source!BA373,O393)</f>
        <v>0</v>
      </c>
      <c r="G393" s="4" t="s">
        <v>125</v>
      </c>
      <c r="H393" s="4" t="s">
        <v>126</v>
      </c>
      <c r="I393" s="4"/>
      <c r="J393" s="4"/>
      <c r="K393" s="4">
        <v>-230</v>
      </c>
      <c r="L393" s="4">
        <v>19</v>
      </c>
      <c r="M393" s="4">
        <v>3</v>
      </c>
      <c r="N393" s="4" t="s">
        <v>3</v>
      </c>
      <c r="O393" s="4">
        <v>2</v>
      </c>
      <c r="P393" s="4"/>
      <c r="Q393" s="4"/>
      <c r="R393" s="4"/>
      <c r="S393" s="4"/>
      <c r="T393" s="4"/>
      <c r="U393" s="4"/>
      <c r="V393" s="4"/>
      <c r="W393" s="4">
        <v>0</v>
      </c>
      <c r="X393" s="4">
        <v>1</v>
      </c>
      <c r="Y393" s="4">
        <v>0</v>
      </c>
      <c r="Z393" s="4"/>
      <c r="AA393" s="4"/>
      <c r="AB393" s="4"/>
    </row>
    <row r="394" spans="1:28" x14ac:dyDescent="0.2">
      <c r="A394" s="4">
        <v>50</v>
      </c>
      <c r="B394" s="4">
        <v>0</v>
      </c>
      <c r="C394" s="4">
        <v>0</v>
      </c>
      <c r="D394" s="4">
        <v>1</v>
      </c>
      <c r="E394" s="4">
        <v>206</v>
      </c>
      <c r="F394" s="4">
        <f>ROUND(Source!T373,O394)</f>
        <v>0</v>
      </c>
      <c r="G394" s="4" t="s">
        <v>127</v>
      </c>
      <c r="H394" s="4" t="s">
        <v>128</v>
      </c>
      <c r="I394" s="4"/>
      <c r="J394" s="4"/>
      <c r="K394" s="4">
        <v>-206</v>
      </c>
      <c r="L394" s="4">
        <v>20</v>
      </c>
      <c r="M394" s="4">
        <v>3</v>
      </c>
      <c r="N394" s="4" t="s">
        <v>3</v>
      </c>
      <c r="O394" s="4">
        <v>2</v>
      </c>
      <c r="P394" s="4"/>
      <c r="Q394" s="4"/>
      <c r="R394" s="4"/>
      <c r="S394" s="4"/>
      <c r="T394" s="4"/>
      <c r="U394" s="4"/>
      <c r="V394" s="4"/>
      <c r="W394" s="4">
        <v>0</v>
      </c>
      <c r="X394" s="4">
        <v>1</v>
      </c>
      <c r="Y394" s="4">
        <v>0</v>
      </c>
      <c r="Z394" s="4"/>
      <c r="AA394" s="4"/>
      <c r="AB394" s="4"/>
    </row>
    <row r="395" spans="1:28" x14ac:dyDescent="0.2">
      <c r="A395" s="4">
        <v>50</v>
      </c>
      <c r="B395" s="4">
        <v>0</v>
      </c>
      <c r="C395" s="4">
        <v>0</v>
      </c>
      <c r="D395" s="4">
        <v>1</v>
      </c>
      <c r="E395" s="4">
        <v>207</v>
      </c>
      <c r="F395" s="4">
        <f>Source!U373</f>
        <v>166.46093650000003</v>
      </c>
      <c r="G395" s="4" t="s">
        <v>129</v>
      </c>
      <c r="H395" s="4" t="s">
        <v>130</v>
      </c>
      <c r="I395" s="4"/>
      <c r="J395" s="4"/>
      <c r="K395" s="4">
        <v>-207</v>
      </c>
      <c r="L395" s="4">
        <v>21</v>
      </c>
      <c r="M395" s="4">
        <v>3</v>
      </c>
      <c r="N395" s="4" t="s">
        <v>3</v>
      </c>
      <c r="O395" s="4">
        <v>-1</v>
      </c>
      <c r="P395" s="4"/>
      <c r="Q395" s="4"/>
      <c r="R395" s="4"/>
      <c r="S395" s="4"/>
      <c r="T395" s="4"/>
      <c r="U395" s="4"/>
      <c r="V395" s="4"/>
      <c r="W395" s="4">
        <v>166.46093650000003</v>
      </c>
      <c r="X395" s="4">
        <v>1</v>
      </c>
      <c r="Y395" s="4">
        <v>166.46093650000003</v>
      </c>
      <c r="Z395" s="4"/>
      <c r="AA395" s="4"/>
      <c r="AB395" s="4"/>
    </row>
    <row r="396" spans="1:28" x14ac:dyDescent="0.2">
      <c r="A396" s="4">
        <v>50</v>
      </c>
      <c r="B396" s="4">
        <v>0</v>
      </c>
      <c r="C396" s="4">
        <v>0</v>
      </c>
      <c r="D396" s="4">
        <v>1</v>
      </c>
      <c r="E396" s="4">
        <v>208</v>
      </c>
      <c r="F396" s="4">
        <f>Source!V373</f>
        <v>0</v>
      </c>
      <c r="G396" s="4" t="s">
        <v>131</v>
      </c>
      <c r="H396" s="4" t="s">
        <v>132</v>
      </c>
      <c r="I396" s="4"/>
      <c r="J396" s="4"/>
      <c r="K396" s="4">
        <v>-208</v>
      </c>
      <c r="L396" s="4">
        <v>22</v>
      </c>
      <c r="M396" s="4">
        <v>3</v>
      </c>
      <c r="N396" s="4" t="s">
        <v>3</v>
      </c>
      <c r="O396" s="4">
        <v>-1</v>
      </c>
      <c r="P396" s="4"/>
      <c r="Q396" s="4"/>
      <c r="R396" s="4"/>
      <c r="S396" s="4"/>
      <c r="T396" s="4"/>
      <c r="U396" s="4"/>
      <c r="V396" s="4"/>
      <c r="W396" s="4">
        <v>0</v>
      </c>
      <c r="X396" s="4">
        <v>1</v>
      </c>
      <c r="Y396" s="4">
        <v>0</v>
      </c>
      <c r="Z396" s="4"/>
      <c r="AA396" s="4"/>
      <c r="AB396" s="4"/>
    </row>
    <row r="397" spans="1:28" x14ac:dyDescent="0.2">
      <c r="A397" s="4">
        <v>50</v>
      </c>
      <c r="B397" s="4">
        <v>0</v>
      </c>
      <c r="C397" s="4">
        <v>0</v>
      </c>
      <c r="D397" s="4">
        <v>1</v>
      </c>
      <c r="E397" s="4">
        <v>209</v>
      </c>
      <c r="F397" s="4">
        <f>ROUND(Source!W373,O397)</f>
        <v>0</v>
      </c>
      <c r="G397" s="4" t="s">
        <v>133</v>
      </c>
      <c r="H397" s="4" t="s">
        <v>134</v>
      </c>
      <c r="I397" s="4"/>
      <c r="J397" s="4"/>
      <c r="K397" s="4">
        <v>-209</v>
      </c>
      <c r="L397" s="4">
        <v>23</v>
      </c>
      <c r="M397" s="4">
        <v>3</v>
      </c>
      <c r="N397" s="4" t="s">
        <v>3</v>
      </c>
      <c r="O397" s="4">
        <v>2</v>
      </c>
      <c r="P397" s="4"/>
      <c r="Q397" s="4"/>
      <c r="R397" s="4"/>
      <c r="S397" s="4"/>
      <c r="T397" s="4"/>
      <c r="U397" s="4"/>
      <c r="V397" s="4"/>
      <c r="W397" s="4">
        <v>0</v>
      </c>
      <c r="X397" s="4">
        <v>1</v>
      </c>
      <c r="Y397" s="4">
        <v>0</v>
      </c>
      <c r="Z397" s="4"/>
      <c r="AA397" s="4"/>
      <c r="AB397" s="4"/>
    </row>
    <row r="398" spans="1:28" x14ac:dyDescent="0.2">
      <c r="A398" s="4">
        <v>50</v>
      </c>
      <c r="B398" s="4">
        <v>0</v>
      </c>
      <c r="C398" s="4">
        <v>0</v>
      </c>
      <c r="D398" s="4">
        <v>1</v>
      </c>
      <c r="E398" s="4">
        <v>233</v>
      </c>
      <c r="F398" s="4">
        <f>ROUND(Source!BD373,O398)</f>
        <v>0</v>
      </c>
      <c r="G398" s="4" t="s">
        <v>135</v>
      </c>
      <c r="H398" s="4" t="s">
        <v>136</v>
      </c>
      <c r="I398" s="4"/>
      <c r="J398" s="4"/>
      <c r="K398" s="4">
        <v>-233</v>
      </c>
      <c r="L398" s="4">
        <v>24</v>
      </c>
      <c r="M398" s="4">
        <v>3</v>
      </c>
      <c r="N398" s="4" t="s">
        <v>3</v>
      </c>
      <c r="O398" s="4">
        <v>2</v>
      </c>
      <c r="P398" s="4"/>
      <c r="Q398" s="4"/>
      <c r="R398" s="4"/>
      <c r="S398" s="4"/>
      <c r="T398" s="4"/>
      <c r="U398" s="4"/>
      <c r="V398" s="4"/>
      <c r="W398" s="4">
        <v>0</v>
      </c>
      <c r="X398" s="4">
        <v>1</v>
      </c>
      <c r="Y398" s="4">
        <v>0</v>
      </c>
      <c r="Z398" s="4"/>
      <c r="AA398" s="4"/>
      <c r="AB398" s="4"/>
    </row>
    <row r="399" spans="1:28" x14ac:dyDescent="0.2">
      <c r="A399" s="4">
        <v>50</v>
      </c>
      <c r="B399" s="4">
        <v>0</v>
      </c>
      <c r="C399" s="4">
        <v>0</v>
      </c>
      <c r="D399" s="4">
        <v>1</v>
      </c>
      <c r="E399" s="4">
        <v>210</v>
      </c>
      <c r="F399" s="4">
        <f>ROUND(Source!X373,O399)</f>
        <v>41773.629999999997</v>
      </c>
      <c r="G399" s="4" t="s">
        <v>137</v>
      </c>
      <c r="H399" s="4" t="s">
        <v>138</v>
      </c>
      <c r="I399" s="4"/>
      <c r="J399" s="4"/>
      <c r="K399" s="4">
        <v>-210</v>
      </c>
      <c r="L399" s="4">
        <v>25</v>
      </c>
      <c r="M399" s="4">
        <v>3</v>
      </c>
      <c r="N399" s="4" t="s">
        <v>3</v>
      </c>
      <c r="O399" s="4">
        <v>2</v>
      </c>
      <c r="P399" s="4"/>
      <c r="Q399" s="4"/>
      <c r="R399" s="4"/>
      <c r="S399" s="4"/>
      <c r="T399" s="4"/>
      <c r="U399" s="4"/>
      <c r="V399" s="4"/>
      <c r="W399" s="4">
        <v>41773.629999999997</v>
      </c>
      <c r="X399" s="4">
        <v>1</v>
      </c>
      <c r="Y399" s="4">
        <v>41773.629999999997</v>
      </c>
      <c r="Z399" s="4"/>
      <c r="AA399" s="4"/>
      <c r="AB399" s="4"/>
    </row>
    <row r="400" spans="1:28" x14ac:dyDescent="0.2">
      <c r="A400" s="4">
        <v>50</v>
      </c>
      <c r="B400" s="4">
        <v>0</v>
      </c>
      <c r="C400" s="4">
        <v>0</v>
      </c>
      <c r="D400" s="4">
        <v>1</v>
      </c>
      <c r="E400" s="4">
        <v>211</v>
      </c>
      <c r="F400" s="4">
        <f>ROUND(Source!Y373,O400)</f>
        <v>20866.75</v>
      </c>
      <c r="G400" s="4" t="s">
        <v>139</v>
      </c>
      <c r="H400" s="4" t="s">
        <v>140</v>
      </c>
      <c r="I400" s="4"/>
      <c r="J400" s="4"/>
      <c r="K400" s="4">
        <v>-211</v>
      </c>
      <c r="L400" s="4">
        <v>26</v>
      </c>
      <c r="M400" s="4">
        <v>3</v>
      </c>
      <c r="N400" s="4" t="s">
        <v>3</v>
      </c>
      <c r="O400" s="4">
        <v>2</v>
      </c>
      <c r="P400" s="4"/>
      <c r="Q400" s="4"/>
      <c r="R400" s="4"/>
      <c r="S400" s="4"/>
      <c r="T400" s="4"/>
      <c r="U400" s="4"/>
      <c r="V400" s="4"/>
      <c r="W400" s="4">
        <v>20866.75</v>
      </c>
      <c r="X400" s="4">
        <v>1</v>
      </c>
      <c r="Y400" s="4">
        <v>20866.75</v>
      </c>
      <c r="Z400" s="4"/>
      <c r="AA400" s="4"/>
      <c r="AB400" s="4"/>
    </row>
    <row r="401" spans="1:245" x14ac:dyDescent="0.2">
      <c r="A401" s="4">
        <v>50</v>
      </c>
      <c r="B401" s="4">
        <v>0</v>
      </c>
      <c r="C401" s="4">
        <v>0</v>
      </c>
      <c r="D401" s="4">
        <v>1</v>
      </c>
      <c r="E401" s="4">
        <v>224</v>
      </c>
      <c r="F401" s="4">
        <f>ROUND(Source!AR373,O401)</f>
        <v>183873.77</v>
      </c>
      <c r="G401" s="4" t="s">
        <v>141</v>
      </c>
      <c r="H401" s="4" t="s">
        <v>142</v>
      </c>
      <c r="I401" s="4"/>
      <c r="J401" s="4"/>
      <c r="K401" s="4">
        <v>-224</v>
      </c>
      <c r="L401" s="4">
        <v>27</v>
      </c>
      <c r="M401" s="4">
        <v>3</v>
      </c>
      <c r="N401" s="4" t="s">
        <v>3</v>
      </c>
      <c r="O401" s="4">
        <v>2</v>
      </c>
      <c r="P401" s="4"/>
      <c r="Q401" s="4"/>
      <c r="R401" s="4"/>
      <c r="S401" s="4"/>
      <c r="T401" s="4"/>
      <c r="U401" s="4"/>
      <c r="V401" s="4"/>
      <c r="W401" s="4">
        <v>183873.77</v>
      </c>
      <c r="X401" s="4">
        <v>1</v>
      </c>
      <c r="Y401" s="4">
        <v>183873.77</v>
      </c>
      <c r="Z401" s="4"/>
      <c r="AA401" s="4"/>
      <c r="AB401" s="4"/>
    </row>
    <row r="403" spans="1:245" x14ac:dyDescent="0.2">
      <c r="A403" s="1">
        <v>4</v>
      </c>
      <c r="B403" s="1">
        <v>0</v>
      </c>
      <c r="C403" s="1"/>
      <c r="D403" s="1">
        <f>ROW(A419)</f>
        <v>419</v>
      </c>
      <c r="E403" s="1"/>
      <c r="F403" s="1" t="s">
        <v>18</v>
      </c>
      <c r="G403" s="1" t="s">
        <v>143</v>
      </c>
      <c r="H403" s="1" t="s">
        <v>3</v>
      </c>
      <c r="I403" s="1">
        <v>0</v>
      </c>
      <c r="J403" s="1"/>
      <c r="K403" s="1">
        <v>0</v>
      </c>
      <c r="L403" s="1"/>
      <c r="M403" s="1" t="s">
        <v>3</v>
      </c>
      <c r="N403" s="1"/>
      <c r="O403" s="1"/>
      <c r="P403" s="1"/>
      <c r="Q403" s="1"/>
      <c r="R403" s="1"/>
      <c r="S403" s="1">
        <v>0</v>
      </c>
      <c r="T403" s="1"/>
      <c r="U403" s="1" t="s">
        <v>3</v>
      </c>
      <c r="V403" s="1">
        <v>0</v>
      </c>
      <c r="W403" s="1"/>
      <c r="X403" s="1"/>
      <c r="Y403" s="1"/>
      <c r="Z403" s="1"/>
      <c r="AA403" s="1"/>
      <c r="AB403" s="1" t="s">
        <v>3</v>
      </c>
      <c r="AC403" s="1" t="s">
        <v>3</v>
      </c>
      <c r="AD403" s="1" t="s">
        <v>3</v>
      </c>
      <c r="AE403" s="1" t="s">
        <v>3</v>
      </c>
      <c r="AF403" s="1" t="s">
        <v>3</v>
      </c>
      <c r="AG403" s="1" t="s">
        <v>3</v>
      </c>
      <c r="AH403" s="1"/>
      <c r="AI403" s="1"/>
      <c r="AJ403" s="1"/>
      <c r="AK403" s="1"/>
      <c r="AL403" s="1"/>
      <c r="AM403" s="1"/>
      <c r="AN403" s="1"/>
      <c r="AO403" s="1"/>
      <c r="AP403" s="1" t="s">
        <v>3</v>
      </c>
      <c r="AQ403" s="1" t="s">
        <v>3</v>
      </c>
      <c r="AR403" s="1" t="s">
        <v>3</v>
      </c>
      <c r="AS403" s="1"/>
      <c r="AT403" s="1"/>
      <c r="AU403" s="1"/>
      <c r="AV403" s="1"/>
      <c r="AW403" s="1"/>
      <c r="AX403" s="1"/>
      <c r="AY403" s="1"/>
      <c r="AZ403" s="1" t="s">
        <v>3</v>
      </c>
      <c r="BA403" s="1"/>
      <c r="BB403" s="1" t="s">
        <v>3</v>
      </c>
      <c r="BC403" s="1" t="s">
        <v>3</v>
      </c>
      <c r="BD403" s="1" t="s">
        <v>3</v>
      </c>
      <c r="BE403" s="1" t="s">
        <v>3</v>
      </c>
      <c r="BF403" s="1" t="s">
        <v>3</v>
      </c>
      <c r="BG403" s="1" t="s">
        <v>3</v>
      </c>
      <c r="BH403" s="1" t="s">
        <v>3</v>
      </c>
      <c r="BI403" s="1" t="s">
        <v>3</v>
      </c>
      <c r="BJ403" s="1" t="s">
        <v>3</v>
      </c>
      <c r="BK403" s="1" t="s">
        <v>3</v>
      </c>
      <c r="BL403" s="1" t="s">
        <v>3</v>
      </c>
      <c r="BM403" s="1" t="s">
        <v>3</v>
      </c>
      <c r="BN403" s="1" t="s">
        <v>3</v>
      </c>
      <c r="BO403" s="1" t="s">
        <v>3</v>
      </c>
      <c r="BP403" s="1" t="s">
        <v>3</v>
      </c>
      <c r="BQ403" s="1"/>
      <c r="BR403" s="1"/>
      <c r="BS403" s="1"/>
      <c r="BT403" s="1"/>
      <c r="BU403" s="1"/>
      <c r="BV403" s="1"/>
      <c r="BW403" s="1"/>
      <c r="BX403" s="1">
        <v>0</v>
      </c>
      <c r="BY403" s="1"/>
      <c r="BZ403" s="1"/>
      <c r="CA403" s="1"/>
      <c r="CB403" s="1"/>
      <c r="CC403" s="1"/>
      <c r="CD403" s="1"/>
      <c r="CE403" s="1"/>
      <c r="CF403" s="1"/>
      <c r="CG403" s="1"/>
      <c r="CH403" s="1"/>
      <c r="CI403" s="1"/>
      <c r="CJ403" s="1">
        <v>0</v>
      </c>
    </row>
    <row r="405" spans="1:245" x14ac:dyDescent="0.2">
      <c r="A405" s="2">
        <v>52</v>
      </c>
      <c r="B405" s="2">
        <f t="shared" ref="B405:G405" si="362">B419</f>
        <v>0</v>
      </c>
      <c r="C405" s="2">
        <f t="shared" si="362"/>
        <v>4</v>
      </c>
      <c r="D405" s="2">
        <f t="shared" si="362"/>
        <v>403</v>
      </c>
      <c r="E405" s="2">
        <f t="shared" si="362"/>
        <v>0</v>
      </c>
      <c r="F405" s="2" t="str">
        <f t="shared" si="362"/>
        <v>Новый раздел</v>
      </c>
      <c r="G405" s="2" t="str">
        <f t="shared" si="362"/>
        <v>Демонтажные работы</v>
      </c>
      <c r="H405" s="2"/>
      <c r="I405" s="2"/>
      <c r="J405" s="2"/>
      <c r="K405" s="2"/>
      <c r="L405" s="2"/>
      <c r="M405" s="2"/>
      <c r="N405" s="2"/>
      <c r="O405" s="2">
        <f t="shared" ref="O405:AT405" si="363">O419</f>
        <v>53042.8</v>
      </c>
      <c r="P405" s="2">
        <f t="shared" si="363"/>
        <v>0</v>
      </c>
      <c r="Q405" s="2">
        <f t="shared" si="363"/>
        <v>18524.12</v>
      </c>
      <c r="R405" s="2">
        <f t="shared" si="363"/>
        <v>9386.85</v>
      </c>
      <c r="S405" s="2">
        <f t="shared" si="363"/>
        <v>34518.68</v>
      </c>
      <c r="T405" s="2">
        <f t="shared" si="363"/>
        <v>0</v>
      </c>
      <c r="U405" s="2">
        <f t="shared" si="363"/>
        <v>95.871223889999996</v>
      </c>
      <c r="V405" s="2">
        <f t="shared" si="363"/>
        <v>0</v>
      </c>
      <c r="W405" s="2">
        <f t="shared" si="363"/>
        <v>0</v>
      </c>
      <c r="X405" s="2">
        <f t="shared" si="363"/>
        <v>27269.74</v>
      </c>
      <c r="Y405" s="2">
        <f t="shared" si="363"/>
        <v>14152.65</v>
      </c>
      <c r="Z405" s="2">
        <f t="shared" si="363"/>
        <v>0</v>
      </c>
      <c r="AA405" s="2">
        <f t="shared" si="363"/>
        <v>0</v>
      </c>
      <c r="AB405" s="2">
        <f t="shared" si="363"/>
        <v>53042.8</v>
      </c>
      <c r="AC405" s="2">
        <f t="shared" si="363"/>
        <v>0</v>
      </c>
      <c r="AD405" s="2">
        <f t="shared" si="363"/>
        <v>18524.12</v>
      </c>
      <c r="AE405" s="2">
        <f t="shared" si="363"/>
        <v>9386.85</v>
      </c>
      <c r="AF405" s="2">
        <f t="shared" si="363"/>
        <v>34518.68</v>
      </c>
      <c r="AG405" s="2">
        <f t="shared" si="363"/>
        <v>0</v>
      </c>
      <c r="AH405" s="2">
        <f t="shared" si="363"/>
        <v>95.871223889999996</v>
      </c>
      <c r="AI405" s="2">
        <f t="shared" si="363"/>
        <v>0</v>
      </c>
      <c r="AJ405" s="2">
        <f t="shared" si="363"/>
        <v>0</v>
      </c>
      <c r="AK405" s="2">
        <f t="shared" si="363"/>
        <v>27269.74</v>
      </c>
      <c r="AL405" s="2">
        <f t="shared" si="363"/>
        <v>14152.65</v>
      </c>
      <c r="AM405" s="2">
        <f t="shared" si="363"/>
        <v>0</v>
      </c>
      <c r="AN405" s="2">
        <f t="shared" si="363"/>
        <v>0</v>
      </c>
      <c r="AO405" s="2">
        <f t="shared" si="363"/>
        <v>0</v>
      </c>
      <c r="AP405" s="2">
        <f t="shared" si="363"/>
        <v>0</v>
      </c>
      <c r="AQ405" s="2">
        <f t="shared" si="363"/>
        <v>0</v>
      </c>
      <c r="AR405" s="2">
        <f t="shared" si="363"/>
        <v>109484.14</v>
      </c>
      <c r="AS405" s="2">
        <f t="shared" si="363"/>
        <v>0</v>
      </c>
      <c r="AT405" s="2">
        <f t="shared" si="363"/>
        <v>109484.14</v>
      </c>
      <c r="AU405" s="2">
        <f t="shared" ref="AU405:BZ405" si="364">AU419</f>
        <v>0</v>
      </c>
      <c r="AV405" s="2">
        <f t="shared" si="364"/>
        <v>0</v>
      </c>
      <c r="AW405" s="2">
        <f t="shared" si="364"/>
        <v>0</v>
      </c>
      <c r="AX405" s="2">
        <f t="shared" si="364"/>
        <v>0</v>
      </c>
      <c r="AY405" s="2">
        <f t="shared" si="364"/>
        <v>0</v>
      </c>
      <c r="AZ405" s="2">
        <f t="shared" si="364"/>
        <v>0</v>
      </c>
      <c r="BA405" s="2">
        <f t="shared" si="364"/>
        <v>0</v>
      </c>
      <c r="BB405" s="2">
        <f t="shared" si="364"/>
        <v>0</v>
      </c>
      <c r="BC405" s="2">
        <f t="shared" si="364"/>
        <v>0</v>
      </c>
      <c r="BD405" s="2">
        <f t="shared" si="364"/>
        <v>0</v>
      </c>
      <c r="BE405" s="2">
        <f t="shared" si="364"/>
        <v>0</v>
      </c>
      <c r="BF405" s="2">
        <f t="shared" si="364"/>
        <v>0</v>
      </c>
      <c r="BG405" s="2">
        <f t="shared" si="364"/>
        <v>0</v>
      </c>
      <c r="BH405" s="2">
        <f t="shared" si="364"/>
        <v>0</v>
      </c>
      <c r="BI405" s="2">
        <f t="shared" si="364"/>
        <v>0</v>
      </c>
      <c r="BJ405" s="2">
        <f t="shared" si="364"/>
        <v>0</v>
      </c>
      <c r="BK405" s="2">
        <f t="shared" si="364"/>
        <v>0</v>
      </c>
      <c r="BL405" s="2">
        <f t="shared" si="364"/>
        <v>0</v>
      </c>
      <c r="BM405" s="2">
        <f t="shared" si="364"/>
        <v>0</v>
      </c>
      <c r="BN405" s="2">
        <f t="shared" si="364"/>
        <v>0</v>
      </c>
      <c r="BO405" s="2">
        <f t="shared" si="364"/>
        <v>0</v>
      </c>
      <c r="BP405" s="2">
        <f t="shared" si="364"/>
        <v>0</v>
      </c>
      <c r="BQ405" s="2">
        <f t="shared" si="364"/>
        <v>0</v>
      </c>
      <c r="BR405" s="2">
        <f t="shared" si="364"/>
        <v>0</v>
      </c>
      <c r="BS405" s="2">
        <f t="shared" si="364"/>
        <v>0</v>
      </c>
      <c r="BT405" s="2">
        <f t="shared" si="364"/>
        <v>0</v>
      </c>
      <c r="BU405" s="2">
        <f t="shared" si="364"/>
        <v>0</v>
      </c>
      <c r="BV405" s="2">
        <f t="shared" si="364"/>
        <v>0</v>
      </c>
      <c r="BW405" s="2">
        <f t="shared" si="364"/>
        <v>0</v>
      </c>
      <c r="BX405" s="2">
        <f t="shared" si="364"/>
        <v>0</v>
      </c>
      <c r="BY405" s="2">
        <f t="shared" si="364"/>
        <v>0</v>
      </c>
      <c r="BZ405" s="2">
        <f t="shared" si="364"/>
        <v>0</v>
      </c>
      <c r="CA405" s="2">
        <f t="shared" ref="CA405:DF405" si="365">CA419</f>
        <v>109484.14</v>
      </c>
      <c r="CB405" s="2">
        <f t="shared" si="365"/>
        <v>0</v>
      </c>
      <c r="CC405" s="2">
        <f t="shared" si="365"/>
        <v>109484.14</v>
      </c>
      <c r="CD405" s="2">
        <f t="shared" si="365"/>
        <v>0</v>
      </c>
      <c r="CE405" s="2">
        <f t="shared" si="365"/>
        <v>0</v>
      </c>
      <c r="CF405" s="2">
        <f t="shared" si="365"/>
        <v>0</v>
      </c>
      <c r="CG405" s="2">
        <f t="shared" si="365"/>
        <v>0</v>
      </c>
      <c r="CH405" s="2">
        <f t="shared" si="365"/>
        <v>0</v>
      </c>
      <c r="CI405" s="2">
        <f t="shared" si="365"/>
        <v>0</v>
      </c>
      <c r="CJ405" s="2">
        <f t="shared" si="365"/>
        <v>0</v>
      </c>
      <c r="CK405" s="2">
        <f t="shared" si="365"/>
        <v>0</v>
      </c>
      <c r="CL405" s="2">
        <f t="shared" si="365"/>
        <v>0</v>
      </c>
      <c r="CM405" s="2">
        <f t="shared" si="365"/>
        <v>0</v>
      </c>
      <c r="CN405" s="2">
        <f t="shared" si="365"/>
        <v>0</v>
      </c>
      <c r="CO405" s="2">
        <f t="shared" si="365"/>
        <v>0</v>
      </c>
      <c r="CP405" s="2">
        <f t="shared" si="365"/>
        <v>0</v>
      </c>
      <c r="CQ405" s="2">
        <f t="shared" si="365"/>
        <v>0</v>
      </c>
      <c r="CR405" s="2">
        <f t="shared" si="365"/>
        <v>0</v>
      </c>
      <c r="CS405" s="2">
        <f t="shared" si="365"/>
        <v>0</v>
      </c>
      <c r="CT405" s="2">
        <f t="shared" si="365"/>
        <v>0</v>
      </c>
      <c r="CU405" s="2">
        <f t="shared" si="365"/>
        <v>0</v>
      </c>
      <c r="CV405" s="2">
        <f t="shared" si="365"/>
        <v>0</v>
      </c>
      <c r="CW405" s="2">
        <f t="shared" si="365"/>
        <v>0</v>
      </c>
      <c r="CX405" s="2">
        <f t="shared" si="365"/>
        <v>0</v>
      </c>
      <c r="CY405" s="2">
        <f t="shared" si="365"/>
        <v>0</v>
      </c>
      <c r="CZ405" s="2">
        <f t="shared" si="365"/>
        <v>0</v>
      </c>
      <c r="DA405" s="2">
        <f t="shared" si="365"/>
        <v>0</v>
      </c>
      <c r="DB405" s="2">
        <f t="shared" si="365"/>
        <v>0</v>
      </c>
      <c r="DC405" s="2">
        <f t="shared" si="365"/>
        <v>0</v>
      </c>
      <c r="DD405" s="2">
        <f t="shared" si="365"/>
        <v>0</v>
      </c>
      <c r="DE405" s="2">
        <f t="shared" si="365"/>
        <v>0</v>
      </c>
      <c r="DF405" s="2">
        <f t="shared" si="365"/>
        <v>0</v>
      </c>
      <c r="DG405" s="3">
        <f t="shared" ref="DG405:EL405" si="366">DG419</f>
        <v>0</v>
      </c>
      <c r="DH405" s="3">
        <f t="shared" si="366"/>
        <v>0</v>
      </c>
      <c r="DI405" s="3">
        <f t="shared" si="366"/>
        <v>0</v>
      </c>
      <c r="DJ405" s="3">
        <f t="shared" si="366"/>
        <v>0</v>
      </c>
      <c r="DK405" s="3">
        <f t="shared" si="366"/>
        <v>0</v>
      </c>
      <c r="DL405" s="3">
        <f t="shared" si="366"/>
        <v>0</v>
      </c>
      <c r="DM405" s="3">
        <f t="shared" si="366"/>
        <v>0</v>
      </c>
      <c r="DN405" s="3">
        <f t="shared" si="366"/>
        <v>0</v>
      </c>
      <c r="DO405" s="3">
        <f t="shared" si="366"/>
        <v>0</v>
      </c>
      <c r="DP405" s="3">
        <f t="shared" si="366"/>
        <v>0</v>
      </c>
      <c r="DQ405" s="3">
        <f t="shared" si="366"/>
        <v>0</v>
      </c>
      <c r="DR405" s="3">
        <f t="shared" si="366"/>
        <v>0</v>
      </c>
      <c r="DS405" s="3">
        <f t="shared" si="366"/>
        <v>0</v>
      </c>
      <c r="DT405" s="3">
        <f t="shared" si="366"/>
        <v>0</v>
      </c>
      <c r="DU405" s="3">
        <f t="shared" si="366"/>
        <v>0</v>
      </c>
      <c r="DV405" s="3">
        <f t="shared" si="366"/>
        <v>0</v>
      </c>
      <c r="DW405" s="3">
        <f t="shared" si="366"/>
        <v>0</v>
      </c>
      <c r="DX405" s="3">
        <f t="shared" si="366"/>
        <v>0</v>
      </c>
      <c r="DY405" s="3">
        <f t="shared" si="366"/>
        <v>0</v>
      </c>
      <c r="DZ405" s="3">
        <f t="shared" si="366"/>
        <v>0</v>
      </c>
      <c r="EA405" s="3">
        <f t="shared" si="366"/>
        <v>0</v>
      </c>
      <c r="EB405" s="3">
        <f t="shared" si="366"/>
        <v>0</v>
      </c>
      <c r="EC405" s="3">
        <f t="shared" si="366"/>
        <v>0</v>
      </c>
      <c r="ED405" s="3">
        <f t="shared" si="366"/>
        <v>0</v>
      </c>
      <c r="EE405" s="3">
        <f t="shared" si="366"/>
        <v>0</v>
      </c>
      <c r="EF405" s="3">
        <f t="shared" si="366"/>
        <v>0</v>
      </c>
      <c r="EG405" s="3">
        <f t="shared" si="366"/>
        <v>0</v>
      </c>
      <c r="EH405" s="3">
        <f t="shared" si="366"/>
        <v>0</v>
      </c>
      <c r="EI405" s="3">
        <f t="shared" si="366"/>
        <v>0</v>
      </c>
      <c r="EJ405" s="3">
        <f t="shared" si="366"/>
        <v>0</v>
      </c>
      <c r="EK405" s="3">
        <f t="shared" si="366"/>
        <v>0</v>
      </c>
      <c r="EL405" s="3">
        <f t="shared" si="366"/>
        <v>0</v>
      </c>
      <c r="EM405" s="3">
        <f t="shared" ref="EM405:FR405" si="367">EM419</f>
        <v>0</v>
      </c>
      <c r="EN405" s="3">
        <f t="shared" si="367"/>
        <v>0</v>
      </c>
      <c r="EO405" s="3">
        <f t="shared" si="367"/>
        <v>0</v>
      </c>
      <c r="EP405" s="3">
        <f t="shared" si="367"/>
        <v>0</v>
      </c>
      <c r="EQ405" s="3">
        <f t="shared" si="367"/>
        <v>0</v>
      </c>
      <c r="ER405" s="3">
        <f t="shared" si="367"/>
        <v>0</v>
      </c>
      <c r="ES405" s="3">
        <f t="shared" si="367"/>
        <v>0</v>
      </c>
      <c r="ET405" s="3">
        <f t="shared" si="367"/>
        <v>0</v>
      </c>
      <c r="EU405" s="3">
        <f t="shared" si="367"/>
        <v>0</v>
      </c>
      <c r="EV405" s="3">
        <f t="shared" si="367"/>
        <v>0</v>
      </c>
      <c r="EW405" s="3">
        <f t="shared" si="367"/>
        <v>0</v>
      </c>
      <c r="EX405" s="3">
        <f t="shared" si="367"/>
        <v>0</v>
      </c>
      <c r="EY405" s="3">
        <f t="shared" si="367"/>
        <v>0</v>
      </c>
      <c r="EZ405" s="3">
        <f t="shared" si="367"/>
        <v>0</v>
      </c>
      <c r="FA405" s="3">
        <f t="shared" si="367"/>
        <v>0</v>
      </c>
      <c r="FB405" s="3">
        <f t="shared" si="367"/>
        <v>0</v>
      </c>
      <c r="FC405" s="3">
        <f t="shared" si="367"/>
        <v>0</v>
      </c>
      <c r="FD405" s="3">
        <f t="shared" si="367"/>
        <v>0</v>
      </c>
      <c r="FE405" s="3">
        <f t="shared" si="367"/>
        <v>0</v>
      </c>
      <c r="FF405" s="3">
        <f t="shared" si="367"/>
        <v>0</v>
      </c>
      <c r="FG405" s="3">
        <f t="shared" si="367"/>
        <v>0</v>
      </c>
      <c r="FH405" s="3">
        <f t="shared" si="367"/>
        <v>0</v>
      </c>
      <c r="FI405" s="3">
        <f t="shared" si="367"/>
        <v>0</v>
      </c>
      <c r="FJ405" s="3">
        <f t="shared" si="367"/>
        <v>0</v>
      </c>
      <c r="FK405" s="3">
        <f t="shared" si="367"/>
        <v>0</v>
      </c>
      <c r="FL405" s="3">
        <f t="shared" si="367"/>
        <v>0</v>
      </c>
      <c r="FM405" s="3">
        <f t="shared" si="367"/>
        <v>0</v>
      </c>
      <c r="FN405" s="3">
        <f t="shared" si="367"/>
        <v>0</v>
      </c>
      <c r="FO405" s="3">
        <f t="shared" si="367"/>
        <v>0</v>
      </c>
      <c r="FP405" s="3">
        <f t="shared" si="367"/>
        <v>0</v>
      </c>
      <c r="FQ405" s="3">
        <f t="shared" si="367"/>
        <v>0</v>
      </c>
      <c r="FR405" s="3">
        <f t="shared" si="367"/>
        <v>0</v>
      </c>
      <c r="FS405" s="3">
        <f t="shared" ref="FS405:GX405" si="368">FS419</f>
        <v>0</v>
      </c>
      <c r="FT405" s="3">
        <f t="shared" si="368"/>
        <v>0</v>
      </c>
      <c r="FU405" s="3">
        <f t="shared" si="368"/>
        <v>0</v>
      </c>
      <c r="FV405" s="3">
        <f t="shared" si="368"/>
        <v>0</v>
      </c>
      <c r="FW405" s="3">
        <f t="shared" si="368"/>
        <v>0</v>
      </c>
      <c r="FX405" s="3">
        <f t="shared" si="368"/>
        <v>0</v>
      </c>
      <c r="FY405" s="3">
        <f t="shared" si="368"/>
        <v>0</v>
      </c>
      <c r="FZ405" s="3">
        <f t="shared" si="368"/>
        <v>0</v>
      </c>
      <c r="GA405" s="3">
        <f t="shared" si="368"/>
        <v>0</v>
      </c>
      <c r="GB405" s="3">
        <f t="shared" si="368"/>
        <v>0</v>
      </c>
      <c r="GC405" s="3">
        <f t="shared" si="368"/>
        <v>0</v>
      </c>
      <c r="GD405" s="3">
        <f t="shared" si="368"/>
        <v>0</v>
      </c>
      <c r="GE405" s="3">
        <f t="shared" si="368"/>
        <v>0</v>
      </c>
      <c r="GF405" s="3">
        <f t="shared" si="368"/>
        <v>0</v>
      </c>
      <c r="GG405" s="3">
        <f t="shared" si="368"/>
        <v>0</v>
      </c>
      <c r="GH405" s="3">
        <f t="shared" si="368"/>
        <v>0</v>
      </c>
      <c r="GI405" s="3">
        <f t="shared" si="368"/>
        <v>0</v>
      </c>
      <c r="GJ405" s="3">
        <f t="shared" si="368"/>
        <v>0</v>
      </c>
      <c r="GK405" s="3">
        <f t="shared" si="368"/>
        <v>0</v>
      </c>
      <c r="GL405" s="3">
        <f t="shared" si="368"/>
        <v>0</v>
      </c>
      <c r="GM405" s="3">
        <f t="shared" si="368"/>
        <v>0</v>
      </c>
      <c r="GN405" s="3">
        <f t="shared" si="368"/>
        <v>0</v>
      </c>
      <c r="GO405" s="3">
        <f t="shared" si="368"/>
        <v>0</v>
      </c>
      <c r="GP405" s="3">
        <f t="shared" si="368"/>
        <v>0</v>
      </c>
      <c r="GQ405" s="3">
        <f t="shared" si="368"/>
        <v>0</v>
      </c>
      <c r="GR405" s="3">
        <f t="shared" si="368"/>
        <v>0</v>
      </c>
      <c r="GS405" s="3">
        <f t="shared" si="368"/>
        <v>0</v>
      </c>
      <c r="GT405" s="3">
        <f t="shared" si="368"/>
        <v>0</v>
      </c>
      <c r="GU405" s="3">
        <f t="shared" si="368"/>
        <v>0</v>
      </c>
      <c r="GV405" s="3">
        <f t="shared" si="368"/>
        <v>0</v>
      </c>
      <c r="GW405" s="3">
        <f t="shared" si="368"/>
        <v>0</v>
      </c>
      <c r="GX405" s="3">
        <f t="shared" si="368"/>
        <v>0</v>
      </c>
    </row>
    <row r="407" spans="1:245" x14ac:dyDescent="0.2">
      <c r="A407">
        <v>17</v>
      </c>
      <c r="B407">
        <v>0</v>
      </c>
      <c r="C407">
        <f>ROW(SmtRes!A143)</f>
        <v>143</v>
      </c>
      <c r="D407">
        <f>ROW(EtalonRes!A143)</f>
        <v>143</v>
      </c>
      <c r="E407" t="s">
        <v>144</v>
      </c>
      <c r="F407" t="s">
        <v>145</v>
      </c>
      <c r="G407" t="s">
        <v>146</v>
      </c>
      <c r="H407" t="s">
        <v>147</v>
      </c>
      <c r="I407">
        <v>7</v>
      </c>
      <c r="J407">
        <v>0</v>
      </c>
      <c r="K407">
        <v>7</v>
      </c>
      <c r="O407">
        <f t="shared" ref="O407:O417" si="369">ROUND(CP407,2)</f>
        <v>20366.23</v>
      </c>
      <c r="P407">
        <f t="shared" ref="P407:P417" si="370">ROUND((ROUND((AC407*AW407*I407),2)*BC407),2)</f>
        <v>0</v>
      </c>
      <c r="Q407">
        <f t="shared" ref="Q407:Q417" si="371">(ROUND((ROUND((((ET407*0.3))*AV407*I407),2)*BB407),2)+ROUND((ROUND(((AE407-((EU407*0.3)))*AV407*I407),2)*BS407),2))</f>
        <v>2308.14</v>
      </c>
      <c r="R407">
        <f t="shared" ref="R407:R417" si="372">ROUND((ROUND((AE407*AV407*I407),2)*BS407),2)</f>
        <v>1239.4000000000001</v>
      </c>
      <c r="S407">
        <f t="shared" ref="S407:S417" si="373">ROUND((ROUND((AF407*AV407*I407),2)*BA407),2)</f>
        <v>18058.09</v>
      </c>
      <c r="T407">
        <f t="shared" ref="T407:T417" si="374">ROUND(CU407*I407,2)</f>
        <v>0</v>
      </c>
      <c r="U407">
        <f t="shared" ref="U407:U417" si="375">CV407*I407</f>
        <v>49.910489999999996</v>
      </c>
      <c r="V407">
        <f t="shared" ref="V407:V417" si="376">CW407*I407</f>
        <v>0</v>
      </c>
      <c r="W407">
        <f t="shared" ref="W407:W417" si="377">ROUND(CX407*I407,2)</f>
        <v>0</v>
      </c>
      <c r="X407">
        <f t="shared" ref="X407:X417" si="378">ROUND(CY407,2)</f>
        <v>14265.89</v>
      </c>
      <c r="Y407">
        <f t="shared" ref="Y407:Y417" si="379">ROUND(CZ407,2)</f>
        <v>7403.82</v>
      </c>
      <c r="AA407">
        <v>54436342</v>
      </c>
      <c r="AB407">
        <f t="shared" ref="AB407:AB417" si="380">ROUND((AC407+AD407+AF407),6)</f>
        <v>111.339</v>
      </c>
      <c r="AC407">
        <f t="shared" ref="AC407:AC417" si="381">ROUND(((ES407*0)),6)</f>
        <v>0</v>
      </c>
      <c r="AD407">
        <f t="shared" ref="AD407:AD417" si="382">ROUND(((((ET407*0.3))-((EU407*0.3)))+AE407),6)</f>
        <v>25.398</v>
      </c>
      <c r="AE407">
        <f t="shared" ref="AE407:AE417" si="383">ROUND(((EU407*0.3)),6)</f>
        <v>5.8979999999999997</v>
      </c>
      <c r="AF407">
        <f t="shared" ref="AF407:AF417" si="384">ROUND(((EV407*0.3)),6)</f>
        <v>85.941000000000003</v>
      </c>
      <c r="AG407">
        <f t="shared" ref="AG407:AG417" si="385">ROUND((AP407),6)</f>
        <v>0</v>
      </c>
      <c r="AH407">
        <f t="shared" ref="AH407:AH417" si="386">((EW407*0.3))</f>
        <v>6.81</v>
      </c>
      <c r="AI407">
        <f t="shared" ref="AI407:AI417" si="387">((EX407*0.3))</f>
        <v>0</v>
      </c>
      <c r="AJ407">
        <f t="shared" ref="AJ407:AJ417" si="388">(AS407)</f>
        <v>0</v>
      </c>
      <c r="AK407">
        <v>379.46</v>
      </c>
      <c r="AL407">
        <v>8.33</v>
      </c>
      <c r="AM407">
        <v>84.66</v>
      </c>
      <c r="AN407">
        <v>19.66</v>
      </c>
      <c r="AO407">
        <v>286.47000000000003</v>
      </c>
      <c r="AP407">
        <v>0</v>
      </c>
      <c r="AQ407">
        <v>22.7</v>
      </c>
      <c r="AR407">
        <v>0</v>
      </c>
      <c r="AS407">
        <v>0</v>
      </c>
      <c r="AT407">
        <v>79</v>
      </c>
      <c r="AU407">
        <v>41</v>
      </c>
      <c r="AV407">
        <v>1.0469999999999999</v>
      </c>
      <c r="AW407">
        <v>1</v>
      </c>
      <c r="AZ407">
        <v>1</v>
      </c>
      <c r="BA407">
        <v>28.67</v>
      </c>
      <c r="BB407">
        <v>12.4</v>
      </c>
      <c r="BC407">
        <v>8.24</v>
      </c>
      <c r="BD407" t="s">
        <v>3</v>
      </c>
      <c r="BE407" t="s">
        <v>3</v>
      </c>
      <c r="BF407" t="s">
        <v>3</v>
      </c>
      <c r="BG407" t="s">
        <v>3</v>
      </c>
      <c r="BH407">
        <v>0</v>
      </c>
      <c r="BI407">
        <v>2</v>
      </c>
      <c r="BJ407" t="s">
        <v>148</v>
      </c>
      <c r="BM407">
        <v>317</v>
      </c>
      <c r="BN407">
        <v>0</v>
      </c>
      <c r="BO407" t="s">
        <v>145</v>
      </c>
      <c r="BP407">
        <v>1</v>
      </c>
      <c r="BQ407">
        <v>40</v>
      </c>
      <c r="BR407">
        <v>0</v>
      </c>
      <c r="BS407">
        <v>28.67</v>
      </c>
      <c r="BT407">
        <v>1</v>
      </c>
      <c r="BU407">
        <v>1</v>
      </c>
      <c r="BV407">
        <v>1</v>
      </c>
      <c r="BW407">
        <v>1</v>
      </c>
      <c r="BX407">
        <v>1</v>
      </c>
      <c r="BY407" t="s">
        <v>3</v>
      </c>
      <c r="BZ407">
        <v>79</v>
      </c>
      <c r="CA407">
        <v>41</v>
      </c>
      <c r="CB407" t="s">
        <v>3</v>
      </c>
      <c r="CE407">
        <v>30</v>
      </c>
      <c r="CF407">
        <v>0</v>
      </c>
      <c r="CG407">
        <v>0</v>
      </c>
      <c r="CM407">
        <v>0</v>
      </c>
      <c r="CN407" t="s">
        <v>149</v>
      </c>
      <c r="CO407">
        <v>0</v>
      </c>
      <c r="CP407">
        <f t="shared" ref="CP407:CP417" si="389">(P407+Q407+S407)</f>
        <v>20366.23</v>
      </c>
      <c r="CQ407">
        <f t="shared" ref="CQ407:CQ417" si="390">ROUND((ROUND((AC407*AW407*1),2)*BC407),2)</f>
        <v>0</v>
      </c>
      <c r="CR407">
        <f t="shared" ref="CR407:CR417" si="391">(ROUND((ROUND((((ET407*0.3))*AV407*1),2)*BB407),2)+ROUND((ROUND(((AE407-((EU407*0.3)))*AV407*1),2)*BS407),2))</f>
        <v>329.72</v>
      </c>
      <c r="CS407">
        <f t="shared" ref="CS407:CS417" si="392">ROUND((ROUND((AE407*AV407*1),2)*BS407),2)</f>
        <v>177.18</v>
      </c>
      <c r="CT407">
        <f t="shared" ref="CT407:CT417" si="393">ROUND((ROUND((AF407*AV407*1),2)*BA407),2)</f>
        <v>2579.73</v>
      </c>
      <c r="CU407">
        <f t="shared" ref="CU407:CU417" si="394">AG407</f>
        <v>0</v>
      </c>
      <c r="CV407">
        <f t="shared" ref="CV407:CV417" si="395">(AH407*AV407)</f>
        <v>7.130069999999999</v>
      </c>
      <c r="CW407">
        <f t="shared" ref="CW407:CW417" si="396">AI407</f>
        <v>0</v>
      </c>
      <c r="CX407">
        <f t="shared" ref="CX407:CX417" si="397">AJ407</f>
        <v>0</v>
      </c>
      <c r="CY407">
        <f t="shared" ref="CY407:CY417" si="398">S407*(BZ407/100)</f>
        <v>14265.891100000001</v>
      </c>
      <c r="CZ407">
        <f t="shared" ref="CZ407:CZ417" si="399">S407*(CA407/100)</f>
        <v>7403.8168999999998</v>
      </c>
      <c r="DC407" t="s">
        <v>3</v>
      </c>
      <c r="DD407" t="s">
        <v>150</v>
      </c>
      <c r="DE407" t="s">
        <v>151</v>
      </c>
      <c r="DF407" t="s">
        <v>151</v>
      </c>
      <c r="DG407" t="s">
        <v>151</v>
      </c>
      <c r="DH407" t="s">
        <v>3</v>
      </c>
      <c r="DI407" t="s">
        <v>151</v>
      </c>
      <c r="DJ407" t="s">
        <v>151</v>
      </c>
      <c r="DK407" t="s">
        <v>3</v>
      </c>
      <c r="DL407" t="s">
        <v>3</v>
      </c>
      <c r="DM407" t="s">
        <v>3</v>
      </c>
      <c r="DN407">
        <v>114</v>
      </c>
      <c r="DO407">
        <v>67</v>
      </c>
      <c r="DP407">
        <v>1.0469999999999999</v>
      </c>
      <c r="DQ407">
        <v>1</v>
      </c>
      <c r="DU407">
        <v>1013</v>
      </c>
      <c r="DV407" t="s">
        <v>147</v>
      </c>
      <c r="DW407" t="s">
        <v>147</v>
      </c>
      <c r="DX407">
        <v>1</v>
      </c>
      <c r="DZ407" t="s">
        <v>3</v>
      </c>
      <c r="EA407" t="s">
        <v>3</v>
      </c>
      <c r="EB407" t="s">
        <v>3</v>
      </c>
      <c r="EC407" t="s">
        <v>3</v>
      </c>
      <c r="EE407">
        <v>54008061</v>
      </c>
      <c r="EF407">
        <v>40</v>
      </c>
      <c r="EG407" t="s">
        <v>152</v>
      </c>
      <c r="EH407">
        <v>0</v>
      </c>
      <c r="EI407" t="s">
        <v>3</v>
      </c>
      <c r="EJ407">
        <v>2</v>
      </c>
      <c r="EK407">
        <v>317</v>
      </c>
      <c r="EL407" t="s">
        <v>153</v>
      </c>
      <c r="EM407" t="s">
        <v>154</v>
      </c>
      <c r="EO407" t="s">
        <v>155</v>
      </c>
      <c r="EQ407">
        <v>0</v>
      </c>
      <c r="ER407">
        <v>379.46</v>
      </c>
      <c r="ES407">
        <v>8.33</v>
      </c>
      <c r="ET407">
        <v>84.66</v>
      </c>
      <c r="EU407">
        <v>19.66</v>
      </c>
      <c r="EV407">
        <v>286.47000000000003</v>
      </c>
      <c r="EW407">
        <v>22.7</v>
      </c>
      <c r="EX407">
        <v>0</v>
      </c>
      <c r="EY407">
        <v>0</v>
      </c>
      <c r="FQ407">
        <v>0</v>
      </c>
      <c r="FR407">
        <f t="shared" ref="FR407:FR417" si="400">ROUND(IF(AND(BH407=3,BI407=3),P407,0),2)</f>
        <v>0</v>
      </c>
      <c r="FS407">
        <v>0</v>
      </c>
      <c r="FX407">
        <v>114</v>
      </c>
      <c r="FY407">
        <v>67</v>
      </c>
      <c r="GA407" t="s">
        <v>3</v>
      </c>
      <c r="GD407">
        <v>0</v>
      </c>
      <c r="GF407">
        <v>-1121433783</v>
      </c>
      <c r="GG407">
        <v>2</v>
      </c>
      <c r="GH407">
        <v>1</v>
      </c>
      <c r="GI407">
        <v>2</v>
      </c>
      <c r="GJ407">
        <v>0</v>
      </c>
      <c r="GK407">
        <f>ROUND(R407*(R12)/100,2)</f>
        <v>1983.04</v>
      </c>
      <c r="GL407">
        <f t="shared" ref="GL407:GL417" si="401">ROUND(IF(AND(BH407=3,BI407=3,FS407&lt;&gt;0),P407,0),2)</f>
        <v>0</v>
      </c>
      <c r="GM407">
        <f t="shared" ref="GM407:GM417" si="402">ROUND(O407+X407+Y407+GK407,2)+GX407</f>
        <v>44018.98</v>
      </c>
      <c r="GN407">
        <f t="shared" ref="GN407:GN417" si="403">IF(OR(BI407=0,BI407=1),ROUND(O407+X407+Y407+GK407,2),0)</f>
        <v>0</v>
      </c>
      <c r="GO407">
        <f t="shared" ref="GO407:GO417" si="404">IF(BI407=2,ROUND(O407+X407+Y407+GK407,2),0)</f>
        <v>44018.98</v>
      </c>
      <c r="GP407">
        <f t="shared" ref="GP407:GP417" si="405">IF(BI407=4,ROUND(O407+X407+Y407+GK407,2)+GX407,0)</f>
        <v>0</v>
      </c>
      <c r="GR407">
        <v>0</v>
      </c>
      <c r="GS407">
        <v>0</v>
      </c>
      <c r="GT407">
        <v>0</v>
      </c>
      <c r="GU407" t="s">
        <v>3</v>
      </c>
      <c r="GV407">
        <f t="shared" ref="GV407:GV417" si="406">ROUND((GT407),6)</f>
        <v>0</v>
      </c>
      <c r="GW407">
        <v>1</v>
      </c>
      <c r="GX407">
        <f t="shared" ref="GX407:GX417" si="407">ROUND(HC407*I407,2)</f>
        <v>0</v>
      </c>
      <c r="HA407">
        <v>0</v>
      </c>
      <c r="HB407">
        <v>0</v>
      </c>
      <c r="HC407">
        <f t="shared" ref="HC407:HC417" si="408">GV407*GW407</f>
        <v>0</v>
      </c>
      <c r="HE407" t="s">
        <v>3</v>
      </c>
      <c r="HF407" t="s">
        <v>3</v>
      </c>
      <c r="HM407" t="s">
        <v>3</v>
      </c>
      <c r="HN407" t="s">
        <v>3</v>
      </c>
      <c r="HO407" t="s">
        <v>3</v>
      </c>
      <c r="HP407" t="s">
        <v>3</v>
      </c>
      <c r="HQ407" t="s">
        <v>3</v>
      </c>
      <c r="IK407">
        <v>0</v>
      </c>
    </row>
    <row r="408" spans="1:245" x14ac:dyDescent="0.2">
      <c r="A408">
        <v>17</v>
      </c>
      <c r="B408">
        <v>0</v>
      </c>
      <c r="C408">
        <f>ROW(SmtRes!A144)</f>
        <v>144</v>
      </c>
      <c r="D408">
        <f>ROW(EtalonRes!A144)</f>
        <v>144</v>
      </c>
      <c r="E408" t="s">
        <v>156</v>
      </c>
      <c r="F408" t="s">
        <v>157</v>
      </c>
      <c r="G408" t="s">
        <v>158</v>
      </c>
      <c r="H408" t="s">
        <v>147</v>
      </c>
      <c r="I408">
        <v>1</v>
      </c>
      <c r="J408">
        <v>0</v>
      </c>
      <c r="K408">
        <v>1</v>
      </c>
      <c r="O408">
        <f t="shared" si="369"/>
        <v>2333.13</v>
      </c>
      <c r="P408">
        <f t="shared" si="370"/>
        <v>0</v>
      </c>
      <c r="Q408">
        <f t="shared" si="371"/>
        <v>230.76</v>
      </c>
      <c r="R408">
        <f t="shared" si="372"/>
        <v>123.85</v>
      </c>
      <c r="S408">
        <f t="shared" si="373"/>
        <v>2102.37</v>
      </c>
      <c r="T408">
        <f t="shared" si="374"/>
        <v>0</v>
      </c>
      <c r="U408">
        <f t="shared" si="375"/>
        <v>5.8108499999999994</v>
      </c>
      <c r="V408">
        <f t="shared" si="376"/>
        <v>0</v>
      </c>
      <c r="W408">
        <f t="shared" si="377"/>
        <v>0</v>
      </c>
      <c r="X408">
        <f t="shared" si="378"/>
        <v>1660.87</v>
      </c>
      <c r="Y408">
        <f t="shared" si="379"/>
        <v>861.97</v>
      </c>
      <c r="AA408">
        <v>54436342</v>
      </c>
      <c r="AB408">
        <f t="shared" si="380"/>
        <v>87.819000000000003</v>
      </c>
      <c r="AC408">
        <f t="shared" si="381"/>
        <v>0</v>
      </c>
      <c r="AD408">
        <f t="shared" si="382"/>
        <v>17.777999999999999</v>
      </c>
      <c r="AE408">
        <f t="shared" si="383"/>
        <v>4.1280000000000001</v>
      </c>
      <c r="AF408">
        <f t="shared" si="384"/>
        <v>70.040999999999997</v>
      </c>
      <c r="AG408">
        <f t="shared" si="385"/>
        <v>0</v>
      </c>
      <c r="AH408">
        <f t="shared" si="386"/>
        <v>5.55</v>
      </c>
      <c r="AI408">
        <f t="shared" si="387"/>
        <v>0</v>
      </c>
      <c r="AJ408">
        <f t="shared" si="388"/>
        <v>0</v>
      </c>
      <c r="AK408">
        <v>300.70999999999998</v>
      </c>
      <c r="AL408">
        <v>7.98</v>
      </c>
      <c r="AM408">
        <v>59.26</v>
      </c>
      <c r="AN408">
        <v>13.76</v>
      </c>
      <c r="AO408">
        <v>233.47</v>
      </c>
      <c r="AP408">
        <v>0</v>
      </c>
      <c r="AQ408">
        <v>18.5</v>
      </c>
      <c r="AR408">
        <v>0</v>
      </c>
      <c r="AS408">
        <v>0</v>
      </c>
      <c r="AT408">
        <v>79</v>
      </c>
      <c r="AU408">
        <v>41</v>
      </c>
      <c r="AV408">
        <v>1.0469999999999999</v>
      </c>
      <c r="AW408">
        <v>1</v>
      </c>
      <c r="AZ408">
        <v>1</v>
      </c>
      <c r="BA408">
        <v>28.67</v>
      </c>
      <c r="BB408">
        <v>12.4</v>
      </c>
      <c r="BC408">
        <v>8.24</v>
      </c>
      <c r="BD408" t="s">
        <v>3</v>
      </c>
      <c r="BE408" t="s">
        <v>3</v>
      </c>
      <c r="BF408" t="s">
        <v>3</v>
      </c>
      <c r="BG408" t="s">
        <v>3</v>
      </c>
      <c r="BH408">
        <v>0</v>
      </c>
      <c r="BI408">
        <v>2</v>
      </c>
      <c r="BJ408" t="s">
        <v>159</v>
      </c>
      <c r="BM408">
        <v>317</v>
      </c>
      <c r="BN408">
        <v>0</v>
      </c>
      <c r="BO408" t="s">
        <v>157</v>
      </c>
      <c r="BP408">
        <v>1</v>
      </c>
      <c r="BQ408">
        <v>40</v>
      </c>
      <c r="BR408">
        <v>0</v>
      </c>
      <c r="BS408">
        <v>28.67</v>
      </c>
      <c r="BT408">
        <v>1</v>
      </c>
      <c r="BU408">
        <v>1</v>
      </c>
      <c r="BV408">
        <v>1</v>
      </c>
      <c r="BW408">
        <v>1</v>
      </c>
      <c r="BX408">
        <v>1</v>
      </c>
      <c r="BY408" t="s">
        <v>3</v>
      </c>
      <c r="BZ408">
        <v>79</v>
      </c>
      <c r="CA408">
        <v>41</v>
      </c>
      <c r="CB408" t="s">
        <v>3</v>
      </c>
      <c r="CE408">
        <v>30</v>
      </c>
      <c r="CF408">
        <v>0</v>
      </c>
      <c r="CG408">
        <v>0</v>
      </c>
      <c r="CM408">
        <v>0</v>
      </c>
      <c r="CN408" t="s">
        <v>149</v>
      </c>
      <c r="CO408">
        <v>0</v>
      </c>
      <c r="CP408">
        <f t="shared" si="389"/>
        <v>2333.13</v>
      </c>
      <c r="CQ408">
        <f t="shared" si="390"/>
        <v>0</v>
      </c>
      <c r="CR408">
        <f t="shared" si="391"/>
        <v>230.76</v>
      </c>
      <c r="CS408">
        <f t="shared" si="392"/>
        <v>123.85</v>
      </c>
      <c r="CT408">
        <f t="shared" si="393"/>
        <v>2102.37</v>
      </c>
      <c r="CU408">
        <f t="shared" si="394"/>
        <v>0</v>
      </c>
      <c r="CV408">
        <f t="shared" si="395"/>
        <v>5.8108499999999994</v>
      </c>
      <c r="CW408">
        <f t="shared" si="396"/>
        <v>0</v>
      </c>
      <c r="CX408">
        <f t="shared" si="397"/>
        <v>0</v>
      </c>
      <c r="CY408">
        <f t="shared" si="398"/>
        <v>1660.8723</v>
      </c>
      <c r="CZ408">
        <f t="shared" si="399"/>
        <v>861.97169999999994</v>
      </c>
      <c r="DC408" t="s">
        <v>3</v>
      </c>
      <c r="DD408" t="s">
        <v>150</v>
      </c>
      <c r="DE408" t="s">
        <v>151</v>
      </c>
      <c r="DF408" t="s">
        <v>151</v>
      </c>
      <c r="DG408" t="s">
        <v>151</v>
      </c>
      <c r="DH408" t="s">
        <v>3</v>
      </c>
      <c r="DI408" t="s">
        <v>151</v>
      </c>
      <c r="DJ408" t="s">
        <v>151</v>
      </c>
      <c r="DK408" t="s">
        <v>3</v>
      </c>
      <c r="DL408" t="s">
        <v>3</v>
      </c>
      <c r="DM408" t="s">
        <v>3</v>
      </c>
      <c r="DN408">
        <v>114</v>
      </c>
      <c r="DO408">
        <v>67</v>
      </c>
      <c r="DP408">
        <v>1.0469999999999999</v>
      </c>
      <c r="DQ408">
        <v>1</v>
      </c>
      <c r="DU408">
        <v>1013</v>
      </c>
      <c r="DV408" t="s">
        <v>147</v>
      </c>
      <c r="DW408" t="s">
        <v>147</v>
      </c>
      <c r="DX408">
        <v>1</v>
      </c>
      <c r="DZ408" t="s">
        <v>3</v>
      </c>
      <c r="EA408" t="s">
        <v>3</v>
      </c>
      <c r="EB408" t="s">
        <v>3</v>
      </c>
      <c r="EC408" t="s">
        <v>3</v>
      </c>
      <c r="EE408">
        <v>54008061</v>
      </c>
      <c r="EF408">
        <v>40</v>
      </c>
      <c r="EG408" t="s">
        <v>152</v>
      </c>
      <c r="EH408">
        <v>0</v>
      </c>
      <c r="EI408" t="s">
        <v>3</v>
      </c>
      <c r="EJ408">
        <v>2</v>
      </c>
      <c r="EK408">
        <v>317</v>
      </c>
      <c r="EL408" t="s">
        <v>153</v>
      </c>
      <c r="EM408" t="s">
        <v>154</v>
      </c>
      <c r="EO408" t="s">
        <v>155</v>
      </c>
      <c r="EQ408">
        <v>0</v>
      </c>
      <c r="ER408">
        <v>300.70999999999998</v>
      </c>
      <c r="ES408">
        <v>7.98</v>
      </c>
      <c r="ET408">
        <v>59.26</v>
      </c>
      <c r="EU408">
        <v>13.76</v>
      </c>
      <c r="EV408">
        <v>233.47</v>
      </c>
      <c r="EW408">
        <v>18.5</v>
      </c>
      <c r="EX408">
        <v>0</v>
      </c>
      <c r="EY408">
        <v>0</v>
      </c>
      <c r="FQ408">
        <v>0</v>
      </c>
      <c r="FR408">
        <f t="shared" si="400"/>
        <v>0</v>
      </c>
      <c r="FS408">
        <v>0</v>
      </c>
      <c r="FX408">
        <v>114</v>
      </c>
      <c r="FY408">
        <v>67</v>
      </c>
      <c r="GA408" t="s">
        <v>3</v>
      </c>
      <c r="GD408">
        <v>0</v>
      </c>
      <c r="GF408">
        <v>-1625584126</v>
      </c>
      <c r="GG408">
        <v>2</v>
      </c>
      <c r="GH408">
        <v>1</v>
      </c>
      <c r="GI408">
        <v>2</v>
      </c>
      <c r="GJ408">
        <v>0</v>
      </c>
      <c r="GK408">
        <f>ROUND(R408*(R12)/100,2)</f>
        <v>198.16</v>
      </c>
      <c r="GL408">
        <f t="shared" si="401"/>
        <v>0</v>
      </c>
      <c r="GM408">
        <f t="shared" si="402"/>
        <v>5054.13</v>
      </c>
      <c r="GN408">
        <f t="shared" si="403"/>
        <v>0</v>
      </c>
      <c r="GO408">
        <f t="shared" si="404"/>
        <v>5054.13</v>
      </c>
      <c r="GP408">
        <f t="shared" si="405"/>
        <v>0</v>
      </c>
      <c r="GR408">
        <v>0</v>
      </c>
      <c r="GS408">
        <v>0</v>
      </c>
      <c r="GT408">
        <v>0</v>
      </c>
      <c r="GU408" t="s">
        <v>3</v>
      </c>
      <c r="GV408">
        <f t="shared" si="406"/>
        <v>0</v>
      </c>
      <c r="GW408">
        <v>1</v>
      </c>
      <c r="GX408">
        <f t="shared" si="407"/>
        <v>0</v>
      </c>
      <c r="HA408">
        <v>0</v>
      </c>
      <c r="HB408">
        <v>0</v>
      </c>
      <c r="HC408">
        <f t="shared" si="408"/>
        <v>0</v>
      </c>
      <c r="HE408" t="s">
        <v>3</v>
      </c>
      <c r="HF408" t="s">
        <v>3</v>
      </c>
      <c r="HM408" t="s">
        <v>3</v>
      </c>
      <c r="HN408" t="s">
        <v>3</v>
      </c>
      <c r="HO408" t="s">
        <v>3</v>
      </c>
      <c r="HP408" t="s">
        <v>3</v>
      </c>
      <c r="HQ408" t="s">
        <v>3</v>
      </c>
      <c r="IK408">
        <v>0</v>
      </c>
    </row>
    <row r="409" spans="1:245" x14ac:dyDescent="0.2">
      <c r="A409">
        <v>17</v>
      </c>
      <c r="B409">
        <v>0</v>
      </c>
      <c r="C409">
        <f>ROW(SmtRes!A145)</f>
        <v>145</v>
      </c>
      <c r="D409">
        <f>ROW(EtalonRes!A145)</f>
        <v>145</v>
      </c>
      <c r="E409" t="s">
        <v>160</v>
      </c>
      <c r="F409" t="s">
        <v>161</v>
      </c>
      <c r="G409" t="s">
        <v>162</v>
      </c>
      <c r="H409" t="s">
        <v>147</v>
      </c>
      <c r="I409">
        <v>1</v>
      </c>
      <c r="J409">
        <v>0</v>
      </c>
      <c r="K409">
        <v>1</v>
      </c>
      <c r="O409">
        <f t="shared" si="369"/>
        <v>3008.8</v>
      </c>
      <c r="P409">
        <f t="shared" si="370"/>
        <v>0</v>
      </c>
      <c r="Q409">
        <f t="shared" si="371"/>
        <v>201.72</v>
      </c>
      <c r="R409">
        <f t="shared" si="372"/>
        <v>78.27</v>
      </c>
      <c r="S409">
        <f t="shared" si="373"/>
        <v>2807.08</v>
      </c>
      <c r="T409">
        <f t="shared" si="374"/>
        <v>0</v>
      </c>
      <c r="U409">
        <f t="shared" si="375"/>
        <v>7.7582699999999987</v>
      </c>
      <c r="V409">
        <f t="shared" si="376"/>
        <v>0</v>
      </c>
      <c r="W409">
        <f t="shared" si="377"/>
        <v>0</v>
      </c>
      <c r="X409">
        <f t="shared" si="378"/>
        <v>2217.59</v>
      </c>
      <c r="Y409">
        <f t="shared" si="379"/>
        <v>1150.9000000000001</v>
      </c>
      <c r="AA409">
        <v>54436342</v>
      </c>
      <c r="AB409">
        <f t="shared" si="380"/>
        <v>111.876</v>
      </c>
      <c r="AC409">
        <f t="shared" si="381"/>
        <v>0</v>
      </c>
      <c r="AD409">
        <f t="shared" si="382"/>
        <v>18.363</v>
      </c>
      <c r="AE409">
        <f t="shared" si="383"/>
        <v>2.6070000000000002</v>
      </c>
      <c r="AF409">
        <f t="shared" si="384"/>
        <v>93.513000000000005</v>
      </c>
      <c r="AG409">
        <f t="shared" si="385"/>
        <v>0</v>
      </c>
      <c r="AH409">
        <f t="shared" si="386"/>
        <v>7.4099999999999993</v>
      </c>
      <c r="AI409">
        <f t="shared" si="387"/>
        <v>0</v>
      </c>
      <c r="AJ409">
        <f t="shared" si="388"/>
        <v>0</v>
      </c>
      <c r="AK409">
        <v>508.02</v>
      </c>
      <c r="AL409">
        <v>135.1</v>
      </c>
      <c r="AM409">
        <v>61.21</v>
      </c>
      <c r="AN409">
        <v>8.69</v>
      </c>
      <c r="AO409">
        <v>311.70999999999998</v>
      </c>
      <c r="AP409">
        <v>0</v>
      </c>
      <c r="AQ409">
        <v>24.7</v>
      </c>
      <c r="AR409">
        <v>0</v>
      </c>
      <c r="AS409">
        <v>0</v>
      </c>
      <c r="AT409">
        <v>79</v>
      </c>
      <c r="AU409">
        <v>41</v>
      </c>
      <c r="AV409">
        <v>1.0469999999999999</v>
      </c>
      <c r="AW409">
        <v>1</v>
      </c>
      <c r="AZ409">
        <v>1</v>
      </c>
      <c r="BA409">
        <v>28.67</v>
      </c>
      <c r="BB409">
        <v>10.49</v>
      </c>
      <c r="BC409">
        <v>8.24</v>
      </c>
      <c r="BD409" t="s">
        <v>3</v>
      </c>
      <c r="BE409" t="s">
        <v>3</v>
      </c>
      <c r="BF409" t="s">
        <v>3</v>
      </c>
      <c r="BG409" t="s">
        <v>3</v>
      </c>
      <c r="BH409">
        <v>0</v>
      </c>
      <c r="BI409">
        <v>2</v>
      </c>
      <c r="BJ409" t="s">
        <v>163</v>
      </c>
      <c r="BM409">
        <v>317</v>
      </c>
      <c r="BN409">
        <v>0</v>
      </c>
      <c r="BO409" t="s">
        <v>161</v>
      </c>
      <c r="BP409">
        <v>1</v>
      </c>
      <c r="BQ409">
        <v>40</v>
      </c>
      <c r="BR409">
        <v>0</v>
      </c>
      <c r="BS409">
        <v>28.67</v>
      </c>
      <c r="BT409">
        <v>1</v>
      </c>
      <c r="BU409">
        <v>1</v>
      </c>
      <c r="BV409">
        <v>1</v>
      </c>
      <c r="BW409">
        <v>1</v>
      </c>
      <c r="BX409">
        <v>1</v>
      </c>
      <c r="BY409" t="s">
        <v>3</v>
      </c>
      <c r="BZ409">
        <v>79</v>
      </c>
      <c r="CA409">
        <v>41</v>
      </c>
      <c r="CB409" t="s">
        <v>3</v>
      </c>
      <c r="CE409">
        <v>30</v>
      </c>
      <c r="CF409">
        <v>0</v>
      </c>
      <c r="CG409">
        <v>0</v>
      </c>
      <c r="CM409">
        <v>0</v>
      </c>
      <c r="CN409" t="s">
        <v>149</v>
      </c>
      <c r="CO409">
        <v>0</v>
      </c>
      <c r="CP409">
        <f t="shared" si="389"/>
        <v>3008.7999999999997</v>
      </c>
      <c r="CQ409">
        <f t="shared" si="390"/>
        <v>0</v>
      </c>
      <c r="CR409">
        <f t="shared" si="391"/>
        <v>201.72</v>
      </c>
      <c r="CS409">
        <f t="shared" si="392"/>
        <v>78.27</v>
      </c>
      <c r="CT409">
        <f t="shared" si="393"/>
        <v>2807.08</v>
      </c>
      <c r="CU409">
        <f t="shared" si="394"/>
        <v>0</v>
      </c>
      <c r="CV409">
        <f t="shared" si="395"/>
        <v>7.7582699999999987</v>
      </c>
      <c r="CW409">
        <f t="shared" si="396"/>
        <v>0</v>
      </c>
      <c r="CX409">
        <f t="shared" si="397"/>
        <v>0</v>
      </c>
      <c r="CY409">
        <f t="shared" si="398"/>
        <v>2217.5932000000003</v>
      </c>
      <c r="CZ409">
        <f t="shared" si="399"/>
        <v>1150.9027999999998</v>
      </c>
      <c r="DC409" t="s">
        <v>3</v>
      </c>
      <c r="DD409" t="s">
        <v>150</v>
      </c>
      <c r="DE409" t="s">
        <v>151</v>
      </c>
      <c r="DF409" t="s">
        <v>151</v>
      </c>
      <c r="DG409" t="s">
        <v>151</v>
      </c>
      <c r="DH409" t="s">
        <v>3</v>
      </c>
      <c r="DI409" t="s">
        <v>151</v>
      </c>
      <c r="DJ409" t="s">
        <v>151</v>
      </c>
      <c r="DK409" t="s">
        <v>3</v>
      </c>
      <c r="DL409" t="s">
        <v>3</v>
      </c>
      <c r="DM409" t="s">
        <v>3</v>
      </c>
      <c r="DN409">
        <v>114</v>
      </c>
      <c r="DO409">
        <v>67</v>
      </c>
      <c r="DP409">
        <v>1.0469999999999999</v>
      </c>
      <c r="DQ409">
        <v>1</v>
      </c>
      <c r="DU409">
        <v>1013</v>
      </c>
      <c r="DV409" t="s">
        <v>147</v>
      </c>
      <c r="DW409" t="s">
        <v>147</v>
      </c>
      <c r="DX409">
        <v>1</v>
      </c>
      <c r="DZ409" t="s">
        <v>3</v>
      </c>
      <c r="EA409" t="s">
        <v>3</v>
      </c>
      <c r="EB409" t="s">
        <v>3</v>
      </c>
      <c r="EC409" t="s">
        <v>3</v>
      </c>
      <c r="EE409">
        <v>54008061</v>
      </c>
      <c r="EF409">
        <v>40</v>
      </c>
      <c r="EG409" t="s">
        <v>152</v>
      </c>
      <c r="EH409">
        <v>0</v>
      </c>
      <c r="EI409" t="s">
        <v>3</v>
      </c>
      <c r="EJ409">
        <v>2</v>
      </c>
      <c r="EK409">
        <v>317</v>
      </c>
      <c r="EL409" t="s">
        <v>153</v>
      </c>
      <c r="EM409" t="s">
        <v>154</v>
      </c>
      <c r="EO409" t="s">
        <v>155</v>
      </c>
      <c r="EQ409">
        <v>0</v>
      </c>
      <c r="ER409">
        <v>508.02</v>
      </c>
      <c r="ES409">
        <v>135.1</v>
      </c>
      <c r="ET409">
        <v>61.21</v>
      </c>
      <c r="EU409">
        <v>8.69</v>
      </c>
      <c r="EV409">
        <v>311.70999999999998</v>
      </c>
      <c r="EW409">
        <v>24.7</v>
      </c>
      <c r="EX409">
        <v>0</v>
      </c>
      <c r="EY409">
        <v>0</v>
      </c>
      <c r="FQ409">
        <v>0</v>
      </c>
      <c r="FR409">
        <f t="shared" si="400"/>
        <v>0</v>
      </c>
      <c r="FS409">
        <v>0</v>
      </c>
      <c r="FX409">
        <v>114</v>
      </c>
      <c r="FY409">
        <v>67</v>
      </c>
      <c r="GA409" t="s">
        <v>3</v>
      </c>
      <c r="GD409">
        <v>0</v>
      </c>
      <c r="GF409">
        <v>-1044822858</v>
      </c>
      <c r="GG409">
        <v>2</v>
      </c>
      <c r="GH409">
        <v>1</v>
      </c>
      <c r="GI409">
        <v>2</v>
      </c>
      <c r="GJ409">
        <v>0</v>
      </c>
      <c r="GK409">
        <f>ROUND(R409*(R12)/100,2)</f>
        <v>125.23</v>
      </c>
      <c r="GL409">
        <f t="shared" si="401"/>
        <v>0</v>
      </c>
      <c r="GM409">
        <f t="shared" si="402"/>
        <v>6502.52</v>
      </c>
      <c r="GN409">
        <f t="shared" si="403"/>
        <v>0</v>
      </c>
      <c r="GO409">
        <f t="shared" si="404"/>
        <v>6502.52</v>
      </c>
      <c r="GP409">
        <f t="shared" si="405"/>
        <v>0</v>
      </c>
      <c r="GR409">
        <v>0</v>
      </c>
      <c r="GS409">
        <v>0</v>
      </c>
      <c r="GT409">
        <v>0</v>
      </c>
      <c r="GU409" t="s">
        <v>3</v>
      </c>
      <c r="GV409">
        <f t="shared" si="406"/>
        <v>0</v>
      </c>
      <c r="GW409">
        <v>1</v>
      </c>
      <c r="GX409">
        <f t="shared" si="407"/>
        <v>0</v>
      </c>
      <c r="HA409">
        <v>0</v>
      </c>
      <c r="HB409">
        <v>0</v>
      </c>
      <c r="HC409">
        <f t="shared" si="408"/>
        <v>0</v>
      </c>
      <c r="HE409" t="s">
        <v>3</v>
      </c>
      <c r="HF409" t="s">
        <v>3</v>
      </c>
      <c r="HM409" t="s">
        <v>3</v>
      </c>
      <c r="HN409" t="s">
        <v>3</v>
      </c>
      <c r="HO409" t="s">
        <v>3</v>
      </c>
      <c r="HP409" t="s">
        <v>3</v>
      </c>
      <c r="HQ409" t="s">
        <v>3</v>
      </c>
      <c r="IK409">
        <v>0</v>
      </c>
    </row>
    <row r="410" spans="1:245" x14ac:dyDescent="0.2">
      <c r="A410">
        <v>17</v>
      </c>
      <c r="B410">
        <v>0</v>
      </c>
      <c r="C410">
        <f>ROW(SmtRes!A146)</f>
        <v>146</v>
      </c>
      <c r="D410">
        <f>ROW(EtalonRes!A146)</f>
        <v>146</v>
      </c>
      <c r="E410" t="s">
        <v>164</v>
      </c>
      <c r="F410" t="s">
        <v>165</v>
      </c>
      <c r="G410" t="s">
        <v>166</v>
      </c>
      <c r="H410" t="s">
        <v>167</v>
      </c>
      <c r="I410">
        <v>2</v>
      </c>
      <c r="J410">
        <v>0</v>
      </c>
      <c r="K410">
        <v>2</v>
      </c>
      <c r="O410">
        <f t="shared" si="369"/>
        <v>3526.98</v>
      </c>
      <c r="P410">
        <f t="shared" si="370"/>
        <v>0</v>
      </c>
      <c r="Q410">
        <f t="shared" si="371"/>
        <v>481.37</v>
      </c>
      <c r="R410">
        <f t="shared" si="372"/>
        <v>258.32</v>
      </c>
      <c r="S410">
        <f t="shared" si="373"/>
        <v>3045.61</v>
      </c>
      <c r="T410">
        <f t="shared" si="374"/>
        <v>0</v>
      </c>
      <c r="U410">
        <f t="shared" si="375"/>
        <v>8.4178799999999985</v>
      </c>
      <c r="V410">
        <f t="shared" si="376"/>
        <v>0</v>
      </c>
      <c r="W410">
        <f t="shared" si="377"/>
        <v>0</v>
      </c>
      <c r="X410">
        <f t="shared" si="378"/>
        <v>2406.0300000000002</v>
      </c>
      <c r="Y410">
        <f t="shared" si="379"/>
        <v>1248.7</v>
      </c>
      <c r="AA410">
        <v>54436342</v>
      </c>
      <c r="AB410">
        <f t="shared" si="380"/>
        <v>69.272999999999996</v>
      </c>
      <c r="AC410">
        <f t="shared" si="381"/>
        <v>0</v>
      </c>
      <c r="AD410">
        <f t="shared" si="382"/>
        <v>18.54</v>
      </c>
      <c r="AE410">
        <f t="shared" si="383"/>
        <v>4.3049999999999997</v>
      </c>
      <c r="AF410">
        <f t="shared" si="384"/>
        <v>50.732999999999997</v>
      </c>
      <c r="AG410">
        <f t="shared" si="385"/>
        <v>0</v>
      </c>
      <c r="AH410">
        <f t="shared" si="386"/>
        <v>4.0199999999999996</v>
      </c>
      <c r="AI410">
        <f t="shared" si="387"/>
        <v>0</v>
      </c>
      <c r="AJ410">
        <f t="shared" si="388"/>
        <v>0</v>
      </c>
      <c r="AK410">
        <v>249.81</v>
      </c>
      <c r="AL410">
        <v>18.899999999999999</v>
      </c>
      <c r="AM410">
        <v>61.8</v>
      </c>
      <c r="AN410">
        <v>14.35</v>
      </c>
      <c r="AO410">
        <v>169.11</v>
      </c>
      <c r="AP410">
        <v>0</v>
      </c>
      <c r="AQ410">
        <v>13.4</v>
      </c>
      <c r="AR410">
        <v>0</v>
      </c>
      <c r="AS410">
        <v>0</v>
      </c>
      <c r="AT410">
        <v>79</v>
      </c>
      <c r="AU410">
        <v>41</v>
      </c>
      <c r="AV410">
        <v>1.0469999999999999</v>
      </c>
      <c r="AW410">
        <v>1</v>
      </c>
      <c r="AZ410">
        <v>1</v>
      </c>
      <c r="BA410">
        <v>28.67</v>
      </c>
      <c r="BB410">
        <v>12.4</v>
      </c>
      <c r="BC410">
        <v>8.24</v>
      </c>
      <c r="BD410" t="s">
        <v>3</v>
      </c>
      <c r="BE410" t="s">
        <v>3</v>
      </c>
      <c r="BF410" t="s">
        <v>3</v>
      </c>
      <c r="BG410" t="s">
        <v>3</v>
      </c>
      <c r="BH410">
        <v>0</v>
      </c>
      <c r="BI410">
        <v>2</v>
      </c>
      <c r="BJ410" t="s">
        <v>168</v>
      </c>
      <c r="BM410">
        <v>317</v>
      </c>
      <c r="BN410">
        <v>0</v>
      </c>
      <c r="BO410" t="s">
        <v>165</v>
      </c>
      <c r="BP410">
        <v>1</v>
      </c>
      <c r="BQ410">
        <v>40</v>
      </c>
      <c r="BR410">
        <v>0</v>
      </c>
      <c r="BS410">
        <v>28.67</v>
      </c>
      <c r="BT410">
        <v>1</v>
      </c>
      <c r="BU410">
        <v>1</v>
      </c>
      <c r="BV410">
        <v>1</v>
      </c>
      <c r="BW410">
        <v>1</v>
      </c>
      <c r="BX410">
        <v>1</v>
      </c>
      <c r="BY410" t="s">
        <v>3</v>
      </c>
      <c r="BZ410">
        <v>79</v>
      </c>
      <c r="CA410">
        <v>41</v>
      </c>
      <c r="CB410" t="s">
        <v>3</v>
      </c>
      <c r="CE410">
        <v>30</v>
      </c>
      <c r="CF410">
        <v>0</v>
      </c>
      <c r="CG410">
        <v>0</v>
      </c>
      <c r="CM410">
        <v>0</v>
      </c>
      <c r="CN410" t="s">
        <v>149</v>
      </c>
      <c r="CO410">
        <v>0</v>
      </c>
      <c r="CP410">
        <f t="shared" si="389"/>
        <v>3526.98</v>
      </c>
      <c r="CQ410">
        <f t="shared" si="390"/>
        <v>0</v>
      </c>
      <c r="CR410">
        <f t="shared" si="391"/>
        <v>240.68</v>
      </c>
      <c r="CS410">
        <f t="shared" si="392"/>
        <v>129.30000000000001</v>
      </c>
      <c r="CT410">
        <f t="shared" si="393"/>
        <v>1522.95</v>
      </c>
      <c r="CU410">
        <f t="shared" si="394"/>
        <v>0</v>
      </c>
      <c r="CV410">
        <f t="shared" si="395"/>
        <v>4.2089399999999992</v>
      </c>
      <c r="CW410">
        <f t="shared" si="396"/>
        <v>0</v>
      </c>
      <c r="CX410">
        <f t="shared" si="397"/>
        <v>0</v>
      </c>
      <c r="CY410">
        <f t="shared" si="398"/>
        <v>2406.0319000000004</v>
      </c>
      <c r="CZ410">
        <f t="shared" si="399"/>
        <v>1248.7001</v>
      </c>
      <c r="DC410" t="s">
        <v>3</v>
      </c>
      <c r="DD410" t="s">
        <v>150</v>
      </c>
      <c r="DE410" t="s">
        <v>151</v>
      </c>
      <c r="DF410" t="s">
        <v>151</v>
      </c>
      <c r="DG410" t="s">
        <v>151</v>
      </c>
      <c r="DH410" t="s">
        <v>3</v>
      </c>
      <c r="DI410" t="s">
        <v>151</v>
      </c>
      <c r="DJ410" t="s">
        <v>151</v>
      </c>
      <c r="DK410" t="s">
        <v>3</v>
      </c>
      <c r="DL410" t="s">
        <v>3</v>
      </c>
      <c r="DM410" t="s">
        <v>3</v>
      </c>
      <c r="DN410">
        <v>114</v>
      </c>
      <c r="DO410">
        <v>67</v>
      </c>
      <c r="DP410">
        <v>1.0469999999999999</v>
      </c>
      <c r="DQ410">
        <v>1</v>
      </c>
      <c r="DU410">
        <v>1013</v>
      </c>
      <c r="DV410" t="s">
        <v>167</v>
      </c>
      <c r="DW410" t="s">
        <v>167</v>
      </c>
      <c r="DX410">
        <v>1</v>
      </c>
      <c r="DZ410" t="s">
        <v>3</v>
      </c>
      <c r="EA410" t="s">
        <v>3</v>
      </c>
      <c r="EB410" t="s">
        <v>3</v>
      </c>
      <c r="EC410" t="s">
        <v>3</v>
      </c>
      <c r="EE410">
        <v>54008061</v>
      </c>
      <c r="EF410">
        <v>40</v>
      </c>
      <c r="EG410" t="s">
        <v>152</v>
      </c>
      <c r="EH410">
        <v>0</v>
      </c>
      <c r="EI410" t="s">
        <v>3</v>
      </c>
      <c r="EJ410">
        <v>2</v>
      </c>
      <c r="EK410">
        <v>317</v>
      </c>
      <c r="EL410" t="s">
        <v>153</v>
      </c>
      <c r="EM410" t="s">
        <v>154</v>
      </c>
      <c r="EO410" t="s">
        <v>155</v>
      </c>
      <c r="EQ410">
        <v>0</v>
      </c>
      <c r="ER410">
        <v>249.81</v>
      </c>
      <c r="ES410">
        <v>18.899999999999999</v>
      </c>
      <c r="ET410">
        <v>61.8</v>
      </c>
      <c r="EU410">
        <v>14.35</v>
      </c>
      <c r="EV410">
        <v>169.11</v>
      </c>
      <c r="EW410">
        <v>13.4</v>
      </c>
      <c r="EX410">
        <v>0</v>
      </c>
      <c r="EY410">
        <v>0</v>
      </c>
      <c r="FQ410">
        <v>0</v>
      </c>
      <c r="FR410">
        <f t="shared" si="400"/>
        <v>0</v>
      </c>
      <c r="FS410">
        <v>0</v>
      </c>
      <c r="FX410">
        <v>114</v>
      </c>
      <c r="FY410">
        <v>67</v>
      </c>
      <c r="GA410" t="s">
        <v>3</v>
      </c>
      <c r="GD410">
        <v>0</v>
      </c>
      <c r="GF410">
        <v>-1790178856</v>
      </c>
      <c r="GG410">
        <v>2</v>
      </c>
      <c r="GH410">
        <v>1</v>
      </c>
      <c r="GI410">
        <v>2</v>
      </c>
      <c r="GJ410">
        <v>0</v>
      </c>
      <c r="GK410">
        <f>ROUND(R410*(R12)/100,2)</f>
        <v>413.31</v>
      </c>
      <c r="GL410">
        <f t="shared" si="401"/>
        <v>0</v>
      </c>
      <c r="GM410">
        <f t="shared" si="402"/>
        <v>7595.02</v>
      </c>
      <c r="GN410">
        <f t="shared" si="403"/>
        <v>0</v>
      </c>
      <c r="GO410">
        <f t="shared" si="404"/>
        <v>7595.02</v>
      </c>
      <c r="GP410">
        <f t="shared" si="405"/>
        <v>0</v>
      </c>
      <c r="GR410">
        <v>0</v>
      </c>
      <c r="GS410">
        <v>0</v>
      </c>
      <c r="GT410">
        <v>0</v>
      </c>
      <c r="GU410" t="s">
        <v>3</v>
      </c>
      <c r="GV410">
        <f t="shared" si="406"/>
        <v>0</v>
      </c>
      <c r="GW410">
        <v>1</v>
      </c>
      <c r="GX410">
        <f t="shared" si="407"/>
        <v>0</v>
      </c>
      <c r="HA410">
        <v>0</v>
      </c>
      <c r="HB410">
        <v>0</v>
      </c>
      <c r="HC410">
        <f t="shared" si="408"/>
        <v>0</v>
      </c>
      <c r="HE410" t="s">
        <v>3</v>
      </c>
      <c r="HF410" t="s">
        <v>3</v>
      </c>
      <c r="HM410" t="s">
        <v>3</v>
      </c>
      <c r="HN410" t="s">
        <v>3</v>
      </c>
      <c r="HO410" t="s">
        <v>3</v>
      </c>
      <c r="HP410" t="s">
        <v>3</v>
      </c>
      <c r="HQ410" t="s">
        <v>3</v>
      </c>
      <c r="IK410">
        <v>0</v>
      </c>
    </row>
    <row r="411" spans="1:245" x14ac:dyDescent="0.2">
      <c r="A411">
        <v>17</v>
      </c>
      <c r="B411">
        <v>0</v>
      </c>
      <c r="C411">
        <f>ROW(SmtRes!A147)</f>
        <v>147</v>
      </c>
      <c r="D411">
        <f>ROW(EtalonRes!A147)</f>
        <v>147</v>
      </c>
      <c r="E411" t="s">
        <v>169</v>
      </c>
      <c r="F411" t="s">
        <v>170</v>
      </c>
      <c r="G411" t="s">
        <v>171</v>
      </c>
      <c r="H411" t="s">
        <v>172</v>
      </c>
      <c r="I411">
        <f>ROUND(30/100,9)</f>
        <v>0.3</v>
      </c>
      <c r="J411">
        <v>0</v>
      </c>
      <c r="K411">
        <f>ROUND(30/100,9)</f>
        <v>0.3</v>
      </c>
      <c r="O411">
        <f t="shared" si="369"/>
        <v>1032.27</v>
      </c>
      <c r="P411">
        <f t="shared" si="370"/>
        <v>0</v>
      </c>
      <c r="Q411">
        <f t="shared" si="371"/>
        <v>485.82</v>
      </c>
      <c r="R411">
        <f t="shared" si="372"/>
        <v>206.71</v>
      </c>
      <c r="S411">
        <f t="shared" si="373"/>
        <v>546.45000000000005</v>
      </c>
      <c r="T411">
        <f t="shared" si="374"/>
        <v>0</v>
      </c>
      <c r="U411">
        <f t="shared" si="375"/>
        <v>1.5460829999999999</v>
      </c>
      <c r="V411">
        <f t="shared" si="376"/>
        <v>0</v>
      </c>
      <c r="W411">
        <f t="shared" si="377"/>
        <v>0</v>
      </c>
      <c r="X411">
        <f t="shared" si="378"/>
        <v>431.7</v>
      </c>
      <c r="Y411">
        <f t="shared" si="379"/>
        <v>224.04</v>
      </c>
      <c r="AA411">
        <v>54436342</v>
      </c>
      <c r="AB411">
        <f t="shared" si="380"/>
        <v>198.672</v>
      </c>
      <c r="AC411">
        <f t="shared" si="381"/>
        <v>0</v>
      </c>
      <c r="AD411">
        <f t="shared" si="382"/>
        <v>139.119</v>
      </c>
      <c r="AE411">
        <f t="shared" si="383"/>
        <v>22.524000000000001</v>
      </c>
      <c r="AF411">
        <f t="shared" si="384"/>
        <v>59.552999999999997</v>
      </c>
      <c r="AG411">
        <f t="shared" si="385"/>
        <v>0</v>
      </c>
      <c r="AH411">
        <f t="shared" si="386"/>
        <v>4.83</v>
      </c>
      <c r="AI411">
        <f t="shared" si="387"/>
        <v>0</v>
      </c>
      <c r="AJ411">
        <f t="shared" si="388"/>
        <v>0</v>
      </c>
      <c r="AK411">
        <v>689.47</v>
      </c>
      <c r="AL411">
        <v>27.23</v>
      </c>
      <c r="AM411">
        <v>463.73</v>
      </c>
      <c r="AN411">
        <v>75.08</v>
      </c>
      <c r="AO411">
        <v>198.51</v>
      </c>
      <c r="AP411">
        <v>0</v>
      </c>
      <c r="AQ411">
        <v>16.100000000000001</v>
      </c>
      <c r="AR411">
        <v>0</v>
      </c>
      <c r="AS411">
        <v>0</v>
      </c>
      <c r="AT411">
        <v>79</v>
      </c>
      <c r="AU411">
        <v>41</v>
      </c>
      <c r="AV411">
        <v>1.0669999999999999</v>
      </c>
      <c r="AW411">
        <v>1.081</v>
      </c>
      <c r="AZ411">
        <v>1</v>
      </c>
      <c r="BA411">
        <v>28.67</v>
      </c>
      <c r="BB411">
        <v>10.91</v>
      </c>
      <c r="BC411">
        <v>8.24</v>
      </c>
      <c r="BD411" t="s">
        <v>3</v>
      </c>
      <c r="BE411" t="s">
        <v>3</v>
      </c>
      <c r="BF411" t="s">
        <v>3</v>
      </c>
      <c r="BG411" t="s">
        <v>3</v>
      </c>
      <c r="BH411">
        <v>0</v>
      </c>
      <c r="BI411">
        <v>2</v>
      </c>
      <c r="BJ411" t="s">
        <v>173</v>
      </c>
      <c r="BM411">
        <v>318</v>
      </c>
      <c r="BN411">
        <v>0</v>
      </c>
      <c r="BO411" t="s">
        <v>170</v>
      </c>
      <c r="BP411">
        <v>1</v>
      </c>
      <c r="BQ411">
        <v>40</v>
      </c>
      <c r="BR411">
        <v>0</v>
      </c>
      <c r="BS411">
        <v>28.67</v>
      </c>
      <c r="BT411">
        <v>1</v>
      </c>
      <c r="BU411">
        <v>1</v>
      </c>
      <c r="BV411">
        <v>1</v>
      </c>
      <c r="BW411">
        <v>1</v>
      </c>
      <c r="BX411">
        <v>1</v>
      </c>
      <c r="BY411" t="s">
        <v>3</v>
      </c>
      <c r="BZ411">
        <v>79</v>
      </c>
      <c r="CA411">
        <v>41</v>
      </c>
      <c r="CB411" t="s">
        <v>3</v>
      </c>
      <c r="CE411">
        <v>30</v>
      </c>
      <c r="CF411">
        <v>0</v>
      </c>
      <c r="CG411">
        <v>0</v>
      </c>
      <c r="CM411">
        <v>0</v>
      </c>
      <c r="CN411" t="s">
        <v>149</v>
      </c>
      <c r="CO411">
        <v>0</v>
      </c>
      <c r="CP411">
        <f t="shared" si="389"/>
        <v>1032.27</v>
      </c>
      <c r="CQ411">
        <f t="shared" si="390"/>
        <v>0</v>
      </c>
      <c r="CR411">
        <f t="shared" si="391"/>
        <v>1619.48</v>
      </c>
      <c r="CS411">
        <f t="shared" si="392"/>
        <v>688.94</v>
      </c>
      <c r="CT411">
        <f t="shared" si="393"/>
        <v>1821.69</v>
      </c>
      <c r="CU411">
        <f t="shared" si="394"/>
        <v>0</v>
      </c>
      <c r="CV411">
        <f t="shared" si="395"/>
        <v>5.1536099999999996</v>
      </c>
      <c r="CW411">
        <f t="shared" si="396"/>
        <v>0</v>
      </c>
      <c r="CX411">
        <f t="shared" si="397"/>
        <v>0</v>
      </c>
      <c r="CY411">
        <f t="shared" si="398"/>
        <v>431.69550000000004</v>
      </c>
      <c r="CZ411">
        <f t="shared" si="399"/>
        <v>224.0445</v>
      </c>
      <c r="DC411" t="s">
        <v>3</v>
      </c>
      <c r="DD411" t="s">
        <v>150</v>
      </c>
      <c r="DE411" t="s">
        <v>151</v>
      </c>
      <c r="DF411" t="s">
        <v>151</v>
      </c>
      <c r="DG411" t="s">
        <v>151</v>
      </c>
      <c r="DH411" t="s">
        <v>3</v>
      </c>
      <c r="DI411" t="s">
        <v>151</v>
      </c>
      <c r="DJ411" t="s">
        <v>151</v>
      </c>
      <c r="DK411" t="s">
        <v>3</v>
      </c>
      <c r="DL411" t="s">
        <v>3</v>
      </c>
      <c r="DM411" t="s">
        <v>3</v>
      </c>
      <c r="DN411">
        <v>114</v>
      </c>
      <c r="DO411">
        <v>67</v>
      </c>
      <c r="DP411">
        <v>1.0669999999999999</v>
      </c>
      <c r="DQ411">
        <v>1.081</v>
      </c>
      <c r="DU411">
        <v>1013</v>
      </c>
      <c r="DV411" t="s">
        <v>172</v>
      </c>
      <c r="DW411" t="s">
        <v>172</v>
      </c>
      <c r="DX411">
        <v>1</v>
      </c>
      <c r="DZ411" t="s">
        <v>3</v>
      </c>
      <c r="EA411" t="s">
        <v>3</v>
      </c>
      <c r="EB411" t="s">
        <v>3</v>
      </c>
      <c r="EC411" t="s">
        <v>3</v>
      </c>
      <c r="EE411">
        <v>54008062</v>
      </c>
      <c r="EF411">
        <v>40</v>
      </c>
      <c r="EG411" t="s">
        <v>152</v>
      </c>
      <c r="EH411">
        <v>0</v>
      </c>
      <c r="EI411" t="s">
        <v>3</v>
      </c>
      <c r="EJ411">
        <v>2</v>
      </c>
      <c r="EK411">
        <v>318</v>
      </c>
      <c r="EL411" t="s">
        <v>174</v>
      </c>
      <c r="EM411" t="s">
        <v>175</v>
      </c>
      <c r="EO411" t="s">
        <v>155</v>
      </c>
      <c r="EQ411">
        <v>0</v>
      </c>
      <c r="ER411">
        <v>689.47</v>
      </c>
      <c r="ES411">
        <v>27.23</v>
      </c>
      <c r="ET411">
        <v>463.73</v>
      </c>
      <c r="EU411">
        <v>75.08</v>
      </c>
      <c r="EV411">
        <v>198.51</v>
      </c>
      <c r="EW411">
        <v>16.100000000000001</v>
      </c>
      <c r="EX411">
        <v>0</v>
      </c>
      <c r="EY411">
        <v>0</v>
      </c>
      <c r="FQ411">
        <v>0</v>
      </c>
      <c r="FR411">
        <f t="shared" si="400"/>
        <v>0</v>
      </c>
      <c r="FS411">
        <v>0</v>
      </c>
      <c r="FX411">
        <v>114</v>
      </c>
      <c r="FY411">
        <v>67</v>
      </c>
      <c r="GA411" t="s">
        <v>3</v>
      </c>
      <c r="GD411">
        <v>0</v>
      </c>
      <c r="GF411">
        <v>-455901266</v>
      </c>
      <c r="GG411">
        <v>2</v>
      </c>
      <c r="GH411">
        <v>1</v>
      </c>
      <c r="GI411">
        <v>2</v>
      </c>
      <c r="GJ411">
        <v>0</v>
      </c>
      <c r="GK411">
        <f>ROUND(R411*(R12)/100,2)</f>
        <v>330.74</v>
      </c>
      <c r="GL411">
        <f t="shared" si="401"/>
        <v>0</v>
      </c>
      <c r="GM411">
        <f t="shared" si="402"/>
        <v>2018.75</v>
      </c>
      <c r="GN411">
        <f t="shared" si="403"/>
        <v>0</v>
      </c>
      <c r="GO411">
        <f t="shared" si="404"/>
        <v>2018.75</v>
      </c>
      <c r="GP411">
        <f t="shared" si="405"/>
        <v>0</v>
      </c>
      <c r="GR411">
        <v>0</v>
      </c>
      <c r="GS411">
        <v>0</v>
      </c>
      <c r="GT411">
        <v>0</v>
      </c>
      <c r="GU411" t="s">
        <v>3</v>
      </c>
      <c r="GV411">
        <f t="shared" si="406"/>
        <v>0</v>
      </c>
      <c r="GW411">
        <v>1</v>
      </c>
      <c r="GX411">
        <f t="shared" si="407"/>
        <v>0</v>
      </c>
      <c r="HA411">
        <v>0</v>
      </c>
      <c r="HB411">
        <v>0</v>
      </c>
      <c r="HC411">
        <f t="shared" si="408"/>
        <v>0</v>
      </c>
      <c r="HE411" t="s">
        <v>3</v>
      </c>
      <c r="HF411" t="s">
        <v>3</v>
      </c>
      <c r="HM411" t="s">
        <v>3</v>
      </c>
      <c r="HN411" t="s">
        <v>3</v>
      </c>
      <c r="HO411" t="s">
        <v>3</v>
      </c>
      <c r="HP411" t="s">
        <v>3</v>
      </c>
      <c r="HQ411" t="s">
        <v>3</v>
      </c>
      <c r="IK411">
        <v>0</v>
      </c>
    </row>
    <row r="412" spans="1:245" x14ac:dyDescent="0.2">
      <c r="A412">
        <v>17</v>
      </c>
      <c r="B412">
        <v>0</v>
      </c>
      <c r="C412">
        <f>ROW(SmtRes!A148)</f>
        <v>148</v>
      </c>
      <c r="D412">
        <f>ROW(EtalonRes!A148)</f>
        <v>148</v>
      </c>
      <c r="E412" t="s">
        <v>176</v>
      </c>
      <c r="F412" t="s">
        <v>177</v>
      </c>
      <c r="G412" t="s">
        <v>178</v>
      </c>
      <c r="H412" t="s">
        <v>147</v>
      </c>
      <c r="I412">
        <v>6</v>
      </c>
      <c r="J412">
        <v>0</v>
      </c>
      <c r="K412">
        <v>6</v>
      </c>
      <c r="O412">
        <f t="shared" si="369"/>
        <v>18764.98</v>
      </c>
      <c r="P412">
        <f t="shared" si="370"/>
        <v>0</v>
      </c>
      <c r="Q412">
        <f t="shared" si="371"/>
        <v>14394.81</v>
      </c>
      <c r="R412">
        <f t="shared" si="372"/>
        <v>7383.39</v>
      </c>
      <c r="S412">
        <f t="shared" si="373"/>
        <v>4370.17</v>
      </c>
      <c r="T412">
        <f t="shared" si="374"/>
        <v>0</v>
      </c>
      <c r="U412">
        <f t="shared" si="375"/>
        <v>12.362975999999998</v>
      </c>
      <c r="V412">
        <f t="shared" si="376"/>
        <v>0</v>
      </c>
      <c r="W412">
        <f t="shared" si="377"/>
        <v>0</v>
      </c>
      <c r="X412">
        <f t="shared" si="378"/>
        <v>3452.43</v>
      </c>
      <c r="Y412">
        <f t="shared" si="379"/>
        <v>1791.77</v>
      </c>
      <c r="AA412">
        <v>54436342</v>
      </c>
      <c r="AB412">
        <f t="shared" si="380"/>
        <v>214.42500000000001</v>
      </c>
      <c r="AC412">
        <f t="shared" si="381"/>
        <v>0</v>
      </c>
      <c r="AD412">
        <f t="shared" si="382"/>
        <v>190.161</v>
      </c>
      <c r="AE412">
        <f t="shared" si="383"/>
        <v>40.994999999999997</v>
      </c>
      <c r="AF412">
        <f t="shared" si="384"/>
        <v>24.263999999999999</v>
      </c>
      <c r="AG412">
        <f t="shared" si="385"/>
        <v>0</v>
      </c>
      <c r="AH412">
        <f t="shared" si="386"/>
        <v>1.9679999999999997</v>
      </c>
      <c r="AI412">
        <f t="shared" si="387"/>
        <v>0</v>
      </c>
      <c r="AJ412">
        <f t="shared" si="388"/>
        <v>0</v>
      </c>
      <c r="AK412">
        <v>716.92</v>
      </c>
      <c r="AL412">
        <v>2.17</v>
      </c>
      <c r="AM412">
        <v>633.87</v>
      </c>
      <c r="AN412">
        <v>136.65</v>
      </c>
      <c r="AO412">
        <v>80.88</v>
      </c>
      <c r="AP412">
        <v>0</v>
      </c>
      <c r="AQ412">
        <v>6.56</v>
      </c>
      <c r="AR412">
        <v>0</v>
      </c>
      <c r="AS412">
        <v>0</v>
      </c>
      <c r="AT412">
        <v>79</v>
      </c>
      <c r="AU412">
        <v>41</v>
      </c>
      <c r="AV412">
        <v>1.0469999999999999</v>
      </c>
      <c r="AW412">
        <v>1</v>
      </c>
      <c r="AZ412">
        <v>1</v>
      </c>
      <c r="BA412">
        <v>28.67</v>
      </c>
      <c r="BB412">
        <v>12.05</v>
      </c>
      <c r="BC412">
        <v>8.24</v>
      </c>
      <c r="BD412" t="s">
        <v>3</v>
      </c>
      <c r="BE412" t="s">
        <v>3</v>
      </c>
      <c r="BF412" t="s">
        <v>3</v>
      </c>
      <c r="BG412" t="s">
        <v>3</v>
      </c>
      <c r="BH412">
        <v>0</v>
      </c>
      <c r="BI412">
        <v>2</v>
      </c>
      <c r="BJ412" t="s">
        <v>179</v>
      </c>
      <c r="BM412">
        <v>322</v>
      </c>
      <c r="BN412">
        <v>0</v>
      </c>
      <c r="BO412" t="s">
        <v>177</v>
      </c>
      <c r="BP412">
        <v>1</v>
      </c>
      <c r="BQ412">
        <v>40</v>
      </c>
      <c r="BR412">
        <v>0</v>
      </c>
      <c r="BS412">
        <v>28.67</v>
      </c>
      <c r="BT412">
        <v>1</v>
      </c>
      <c r="BU412">
        <v>1</v>
      </c>
      <c r="BV412">
        <v>1</v>
      </c>
      <c r="BW412">
        <v>1</v>
      </c>
      <c r="BX412">
        <v>1</v>
      </c>
      <c r="BY412" t="s">
        <v>3</v>
      </c>
      <c r="BZ412">
        <v>79</v>
      </c>
      <c r="CA412">
        <v>41</v>
      </c>
      <c r="CB412" t="s">
        <v>3</v>
      </c>
      <c r="CE412">
        <v>30</v>
      </c>
      <c r="CF412">
        <v>0</v>
      </c>
      <c r="CG412">
        <v>0</v>
      </c>
      <c r="CM412">
        <v>0</v>
      </c>
      <c r="CN412" t="s">
        <v>149</v>
      </c>
      <c r="CO412">
        <v>0</v>
      </c>
      <c r="CP412">
        <f t="shared" si="389"/>
        <v>18764.98</v>
      </c>
      <c r="CQ412">
        <f t="shared" si="390"/>
        <v>0</v>
      </c>
      <c r="CR412">
        <f t="shared" si="391"/>
        <v>2399.16</v>
      </c>
      <c r="CS412">
        <f t="shared" si="392"/>
        <v>1230.52</v>
      </c>
      <c r="CT412">
        <f t="shared" si="393"/>
        <v>728.22</v>
      </c>
      <c r="CU412">
        <f t="shared" si="394"/>
        <v>0</v>
      </c>
      <c r="CV412">
        <f t="shared" si="395"/>
        <v>2.0604959999999997</v>
      </c>
      <c r="CW412">
        <f t="shared" si="396"/>
        <v>0</v>
      </c>
      <c r="CX412">
        <f t="shared" si="397"/>
        <v>0</v>
      </c>
      <c r="CY412">
        <f t="shared" si="398"/>
        <v>3452.4343000000003</v>
      </c>
      <c r="CZ412">
        <f t="shared" si="399"/>
        <v>1791.7696999999998</v>
      </c>
      <c r="DC412" t="s">
        <v>3</v>
      </c>
      <c r="DD412" t="s">
        <v>150</v>
      </c>
      <c r="DE412" t="s">
        <v>151</v>
      </c>
      <c r="DF412" t="s">
        <v>151</v>
      </c>
      <c r="DG412" t="s">
        <v>151</v>
      </c>
      <c r="DH412" t="s">
        <v>3</v>
      </c>
      <c r="DI412" t="s">
        <v>151</v>
      </c>
      <c r="DJ412" t="s">
        <v>151</v>
      </c>
      <c r="DK412" t="s">
        <v>3</v>
      </c>
      <c r="DL412" t="s">
        <v>3</v>
      </c>
      <c r="DM412" t="s">
        <v>3</v>
      </c>
      <c r="DN412">
        <v>114</v>
      </c>
      <c r="DO412">
        <v>67</v>
      </c>
      <c r="DP412">
        <v>1.0469999999999999</v>
      </c>
      <c r="DQ412">
        <v>1</v>
      </c>
      <c r="DU412">
        <v>1013</v>
      </c>
      <c r="DV412" t="s">
        <v>147</v>
      </c>
      <c r="DW412" t="s">
        <v>147</v>
      </c>
      <c r="DX412">
        <v>1</v>
      </c>
      <c r="DZ412" t="s">
        <v>3</v>
      </c>
      <c r="EA412" t="s">
        <v>3</v>
      </c>
      <c r="EB412" t="s">
        <v>3</v>
      </c>
      <c r="EC412" t="s">
        <v>3</v>
      </c>
      <c r="EE412">
        <v>54008066</v>
      </c>
      <c r="EF412">
        <v>40</v>
      </c>
      <c r="EG412" t="s">
        <v>152</v>
      </c>
      <c r="EH412">
        <v>0</v>
      </c>
      <c r="EI412" t="s">
        <v>3</v>
      </c>
      <c r="EJ412">
        <v>2</v>
      </c>
      <c r="EK412">
        <v>322</v>
      </c>
      <c r="EL412" t="s">
        <v>180</v>
      </c>
      <c r="EM412" t="s">
        <v>181</v>
      </c>
      <c r="EO412" t="s">
        <v>155</v>
      </c>
      <c r="EQ412">
        <v>0</v>
      </c>
      <c r="ER412">
        <v>716.92</v>
      </c>
      <c r="ES412">
        <v>2.17</v>
      </c>
      <c r="ET412">
        <v>633.87</v>
      </c>
      <c r="EU412">
        <v>136.65</v>
      </c>
      <c r="EV412">
        <v>80.88</v>
      </c>
      <c r="EW412">
        <v>6.56</v>
      </c>
      <c r="EX412">
        <v>0</v>
      </c>
      <c r="EY412">
        <v>0</v>
      </c>
      <c r="FQ412">
        <v>0</v>
      </c>
      <c r="FR412">
        <f t="shared" si="400"/>
        <v>0</v>
      </c>
      <c r="FS412">
        <v>0</v>
      </c>
      <c r="FX412">
        <v>114</v>
      </c>
      <c r="FY412">
        <v>67</v>
      </c>
      <c r="GA412" t="s">
        <v>3</v>
      </c>
      <c r="GD412">
        <v>0</v>
      </c>
      <c r="GF412">
        <v>-1547685462</v>
      </c>
      <c r="GG412">
        <v>2</v>
      </c>
      <c r="GH412">
        <v>1</v>
      </c>
      <c r="GI412">
        <v>2</v>
      </c>
      <c r="GJ412">
        <v>0</v>
      </c>
      <c r="GK412">
        <f>ROUND(R412*(R12)/100,2)</f>
        <v>11813.42</v>
      </c>
      <c r="GL412">
        <f t="shared" si="401"/>
        <v>0</v>
      </c>
      <c r="GM412">
        <f t="shared" si="402"/>
        <v>35822.6</v>
      </c>
      <c r="GN412">
        <f t="shared" si="403"/>
        <v>0</v>
      </c>
      <c r="GO412">
        <f t="shared" si="404"/>
        <v>35822.6</v>
      </c>
      <c r="GP412">
        <f t="shared" si="405"/>
        <v>0</v>
      </c>
      <c r="GR412">
        <v>0</v>
      </c>
      <c r="GS412">
        <v>0</v>
      </c>
      <c r="GT412">
        <v>0</v>
      </c>
      <c r="GU412" t="s">
        <v>3</v>
      </c>
      <c r="GV412">
        <f t="shared" si="406"/>
        <v>0</v>
      </c>
      <c r="GW412">
        <v>1</v>
      </c>
      <c r="GX412">
        <f t="shared" si="407"/>
        <v>0</v>
      </c>
      <c r="HA412">
        <v>0</v>
      </c>
      <c r="HB412">
        <v>0</v>
      </c>
      <c r="HC412">
        <f t="shared" si="408"/>
        <v>0</v>
      </c>
      <c r="HE412" t="s">
        <v>3</v>
      </c>
      <c r="HF412" t="s">
        <v>3</v>
      </c>
      <c r="HM412" t="s">
        <v>3</v>
      </c>
      <c r="HN412" t="s">
        <v>3</v>
      </c>
      <c r="HO412" t="s">
        <v>3</v>
      </c>
      <c r="HP412" t="s">
        <v>3</v>
      </c>
      <c r="HQ412" t="s">
        <v>3</v>
      </c>
      <c r="IK412">
        <v>0</v>
      </c>
    </row>
    <row r="413" spans="1:245" x14ac:dyDescent="0.2">
      <c r="A413">
        <v>17</v>
      </c>
      <c r="B413">
        <v>0</v>
      </c>
      <c r="C413">
        <f>ROW(SmtRes!A149)</f>
        <v>149</v>
      </c>
      <c r="D413">
        <f>ROW(EtalonRes!A149)</f>
        <v>149</v>
      </c>
      <c r="E413" t="s">
        <v>182</v>
      </c>
      <c r="F413" t="s">
        <v>183</v>
      </c>
      <c r="G413" t="s">
        <v>184</v>
      </c>
      <c r="H413" t="s">
        <v>185</v>
      </c>
      <c r="I413">
        <f>ROUND(100/100,9)</f>
        <v>1</v>
      </c>
      <c r="J413">
        <v>0</v>
      </c>
      <c r="K413">
        <f>ROUND(100/100,9)</f>
        <v>1</v>
      </c>
      <c r="O413">
        <f t="shared" si="369"/>
        <v>2628.8</v>
      </c>
      <c r="P413">
        <f t="shared" si="370"/>
        <v>0</v>
      </c>
      <c r="Q413">
        <f t="shared" si="371"/>
        <v>330.33</v>
      </c>
      <c r="R413">
        <f t="shared" si="372"/>
        <v>77.41</v>
      </c>
      <c r="S413">
        <f t="shared" si="373"/>
        <v>2298.4699999999998</v>
      </c>
      <c r="T413">
        <f t="shared" si="374"/>
        <v>0</v>
      </c>
      <c r="U413">
        <f t="shared" si="375"/>
        <v>6.5018699999999994</v>
      </c>
      <c r="V413">
        <f t="shared" si="376"/>
        <v>0</v>
      </c>
      <c r="W413">
        <f t="shared" si="377"/>
        <v>0</v>
      </c>
      <c r="X413">
        <f t="shared" si="378"/>
        <v>1815.79</v>
      </c>
      <c r="Y413">
        <f t="shared" si="379"/>
        <v>942.37</v>
      </c>
      <c r="AA413">
        <v>54436342</v>
      </c>
      <c r="AB413">
        <f t="shared" si="380"/>
        <v>111.435</v>
      </c>
      <c r="AC413">
        <f t="shared" si="381"/>
        <v>0</v>
      </c>
      <c r="AD413">
        <f t="shared" si="382"/>
        <v>34.866</v>
      </c>
      <c r="AE413">
        <f t="shared" si="383"/>
        <v>2.577</v>
      </c>
      <c r="AF413">
        <f t="shared" si="384"/>
        <v>76.569000000000003</v>
      </c>
      <c r="AG413">
        <f t="shared" si="385"/>
        <v>0</v>
      </c>
      <c r="AH413">
        <f t="shared" si="386"/>
        <v>6.21</v>
      </c>
      <c r="AI413">
        <f t="shared" si="387"/>
        <v>0</v>
      </c>
      <c r="AJ413">
        <f t="shared" si="388"/>
        <v>0</v>
      </c>
      <c r="AK413">
        <v>490.45</v>
      </c>
      <c r="AL413">
        <v>119</v>
      </c>
      <c r="AM413">
        <v>116.22</v>
      </c>
      <c r="AN413">
        <v>8.59</v>
      </c>
      <c r="AO413">
        <v>255.23</v>
      </c>
      <c r="AP413">
        <v>0</v>
      </c>
      <c r="AQ413">
        <v>20.7</v>
      </c>
      <c r="AR413">
        <v>0</v>
      </c>
      <c r="AS413">
        <v>0</v>
      </c>
      <c r="AT413">
        <v>79</v>
      </c>
      <c r="AU413">
        <v>41</v>
      </c>
      <c r="AV413">
        <v>1.0469999999999999</v>
      </c>
      <c r="AW413">
        <v>1</v>
      </c>
      <c r="AZ413">
        <v>1</v>
      </c>
      <c r="BA413">
        <v>28.67</v>
      </c>
      <c r="BB413">
        <v>9.0500000000000007</v>
      </c>
      <c r="BC413">
        <v>8.24</v>
      </c>
      <c r="BD413" t="s">
        <v>3</v>
      </c>
      <c r="BE413" t="s">
        <v>3</v>
      </c>
      <c r="BF413" t="s">
        <v>3</v>
      </c>
      <c r="BG413" t="s">
        <v>3</v>
      </c>
      <c r="BH413">
        <v>0</v>
      </c>
      <c r="BI413">
        <v>2</v>
      </c>
      <c r="BJ413" t="s">
        <v>186</v>
      </c>
      <c r="BM413">
        <v>331</v>
      </c>
      <c r="BN413">
        <v>0</v>
      </c>
      <c r="BO413" t="s">
        <v>183</v>
      </c>
      <c r="BP413">
        <v>1</v>
      </c>
      <c r="BQ413">
        <v>40</v>
      </c>
      <c r="BR413">
        <v>0</v>
      </c>
      <c r="BS413">
        <v>28.67</v>
      </c>
      <c r="BT413">
        <v>1</v>
      </c>
      <c r="BU413">
        <v>1</v>
      </c>
      <c r="BV413">
        <v>1</v>
      </c>
      <c r="BW413">
        <v>1</v>
      </c>
      <c r="BX413">
        <v>1</v>
      </c>
      <c r="BY413" t="s">
        <v>3</v>
      </c>
      <c r="BZ413">
        <v>79</v>
      </c>
      <c r="CA413">
        <v>41</v>
      </c>
      <c r="CB413" t="s">
        <v>3</v>
      </c>
      <c r="CE413">
        <v>30</v>
      </c>
      <c r="CF413">
        <v>0</v>
      </c>
      <c r="CG413">
        <v>0</v>
      </c>
      <c r="CM413">
        <v>0</v>
      </c>
      <c r="CN413" t="s">
        <v>149</v>
      </c>
      <c r="CO413">
        <v>0</v>
      </c>
      <c r="CP413">
        <f t="shared" si="389"/>
        <v>2628.7999999999997</v>
      </c>
      <c r="CQ413">
        <f t="shared" si="390"/>
        <v>0</v>
      </c>
      <c r="CR413">
        <f t="shared" si="391"/>
        <v>330.33</v>
      </c>
      <c r="CS413">
        <f t="shared" si="392"/>
        <v>77.41</v>
      </c>
      <c r="CT413">
        <f t="shared" si="393"/>
        <v>2298.4699999999998</v>
      </c>
      <c r="CU413">
        <f t="shared" si="394"/>
        <v>0</v>
      </c>
      <c r="CV413">
        <f t="shared" si="395"/>
        <v>6.5018699999999994</v>
      </c>
      <c r="CW413">
        <f t="shared" si="396"/>
        <v>0</v>
      </c>
      <c r="CX413">
        <f t="shared" si="397"/>
        <v>0</v>
      </c>
      <c r="CY413">
        <f t="shared" si="398"/>
        <v>1815.7912999999999</v>
      </c>
      <c r="CZ413">
        <f t="shared" si="399"/>
        <v>942.3726999999999</v>
      </c>
      <c r="DC413" t="s">
        <v>3</v>
      </c>
      <c r="DD413" t="s">
        <v>150</v>
      </c>
      <c r="DE413" t="s">
        <v>151</v>
      </c>
      <c r="DF413" t="s">
        <v>151</v>
      </c>
      <c r="DG413" t="s">
        <v>151</v>
      </c>
      <c r="DH413" t="s">
        <v>3</v>
      </c>
      <c r="DI413" t="s">
        <v>151</v>
      </c>
      <c r="DJ413" t="s">
        <v>151</v>
      </c>
      <c r="DK413" t="s">
        <v>3</v>
      </c>
      <c r="DL413" t="s">
        <v>3</v>
      </c>
      <c r="DM413" t="s">
        <v>3</v>
      </c>
      <c r="DN413">
        <v>114</v>
      </c>
      <c r="DO413">
        <v>67</v>
      </c>
      <c r="DP413">
        <v>1.0469999999999999</v>
      </c>
      <c r="DQ413">
        <v>1</v>
      </c>
      <c r="DU413">
        <v>1003</v>
      </c>
      <c r="DV413" t="s">
        <v>185</v>
      </c>
      <c r="DW413" t="s">
        <v>185</v>
      </c>
      <c r="DX413">
        <v>100</v>
      </c>
      <c r="DZ413" t="s">
        <v>3</v>
      </c>
      <c r="EA413" t="s">
        <v>3</v>
      </c>
      <c r="EB413" t="s">
        <v>3</v>
      </c>
      <c r="EC413" t="s">
        <v>3</v>
      </c>
      <c r="EE413">
        <v>54008075</v>
      </c>
      <c r="EF413">
        <v>40</v>
      </c>
      <c r="EG413" t="s">
        <v>152</v>
      </c>
      <c r="EH413">
        <v>0</v>
      </c>
      <c r="EI413" t="s">
        <v>3</v>
      </c>
      <c r="EJ413">
        <v>2</v>
      </c>
      <c r="EK413">
        <v>331</v>
      </c>
      <c r="EL413" t="s">
        <v>187</v>
      </c>
      <c r="EM413" t="s">
        <v>188</v>
      </c>
      <c r="EO413" t="s">
        <v>155</v>
      </c>
      <c r="EQ413">
        <v>0</v>
      </c>
      <c r="ER413">
        <v>490.45</v>
      </c>
      <c r="ES413">
        <v>119</v>
      </c>
      <c r="ET413">
        <v>116.22</v>
      </c>
      <c r="EU413">
        <v>8.59</v>
      </c>
      <c r="EV413">
        <v>255.23</v>
      </c>
      <c r="EW413">
        <v>20.7</v>
      </c>
      <c r="EX413">
        <v>0</v>
      </c>
      <c r="EY413">
        <v>0</v>
      </c>
      <c r="FQ413">
        <v>0</v>
      </c>
      <c r="FR413">
        <f t="shared" si="400"/>
        <v>0</v>
      </c>
      <c r="FS413">
        <v>0</v>
      </c>
      <c r="FX413">
        <v>114</v>
      </c>
      <c r="FY413">
        <v>67</v>
      </c>
      <c r="GA413" t="s">
        <v>3</v>
      </c>
      <c r="GD413">
        <v>0</v>
      </c>
      <c r="GF413">
        <v>-1325536271</v>
      </c>
      <c r="GG413">
        <v>2</v>
      </c>
      <c r="GH413">
        <v>1</v>
      </c>
      <c r="GI413">
        <v>2</v>
      </c>
      <c r="GJ413">
        <v>0</v>
      </c>
      <c r="GK413">
        <f>ROUND(R413*(R12)/100,2)</f>
        <v>123.86</v>
      </c>
      <c r="GL413">
        <f t="shared" si="401"/>
        <v>0</v>
      </c>
      <c r="GM413">
        <f t="shared" si="402"/>
        <v>5510.82</v>
      </c>
      <c r="GN413">
        <f t="shared" si="403"/>
        <v>0</v>
      </c>
      <c r="GO413">
        <f t="shared" si="404"/>
        <v>5510.82</v>
      </c>
      <c r="GP413">
        <f t="shared" si="405"/>
        <v>0</v>
      </c>
      <c r="GR413">
        <v>0</v>
      </c>
      <c r="GS413">
        <v>0</v>
      </c>
      <c r="GT413">
        <v>0</v>
      </c>
      <c r="GU413" t="s">
        <v>3</v>
      </c>
      <c r="GV413">
        <f t="shared" si="406"/>
        <v>0</v>
      </c>
      <c r="GW413">
        <v>1</v>
      </c>
      <c r="GX413">
        <f t="shared" si="407"/>
        <v>0</v>
      </c>
      <c r="HA413">
        <v>0</v>
      </c>
      <c r="HB413">
        <v>0</v>
      </c>
      <c r="HC413">
        <f t="shared" si="408"/>
        <v>0</v>
      </c>
      <c r="HE413" t="s">
        <v>3</v>
      </c>
      <c r="HF413" t="s">
        <v>3</v>
      </c>
      <c r="HM413" t="s">
        <v>3</v>
      </c>
      <c r="HN413" t="s">
        <v>3</v>
      </c>
      <c r="HO413" t="s">
        <v>3</v>
      </c>
      <c r="HP413" t="s">
        <v>3</v>
      </c>
      <c r="HQ413" t="s">
        <v>3</v>
      </c>
      <c r="IK413">
        <v>0</v>
      </c>
    </row>
    <row r="414" spans="1:245" x14ac:dyDescent="0.2">
      <c r="A414">
        <v>17</v>
      </c>
      <c r="B414">
        <v>0</v>
      </c>
      <c r="C414">
        <f>ROW(SmtRes!A150)</f>
        <v>150</v>
      </c>
      <c r="D414">
        <f>ROW(EtalonRes!A150)</f>
        <v>150</v>
      </c>
      <c r="E414" t="s">
        <v>189</v>
      </c>
      <c r="F414" t="s">
        <v>190</v>
      </c>
      <c r="G414" t="s">
        <v>191</v>
      </c>
      <c r="H414" t="s">
        <v>192</v>
      </c>
      <c r="I414">
        <f>ROUND(5/100,9)</f>
        <v>0.05</v>
      </c>
      <c r="J414">
        <v>0</v>
      </c>
      <c r="K414">
        <f>ROUND(5/100,9)</f>
        <v>0.05</v>
      </c>
      <c r="O414">
        <f t="shared" si="369"/>
        <v>439.69</v>
      </c>
      <c r="P414">
        <f t="shared" si="370"/>
        <v>0</v>
      </c>
      <c r="Q414">
        <f t="shared" si="371"/>
        <v>9.35</v>
      </c>
      <c r="R414">
        <f t="shared" si="372"/>
        <v>2.29</v>
      </c>
      <c r="S414">
        <f t="shared" si="373"/>
        <v>430.34</v>
      </c>
      <c r="T414">
        <f t="shared" si="374"/>
        <v>0</v>
      </c>
      <c r="U414">
        <f t="shared" si="375"/>
        <v>1.1543175000000001</v>
      </c>
      <c r="V414">
        <f t="shared" si="376"/>
        <v>0</v>
      </c>
      <c r="W414">
        <f t="shared" si="377"/>
        <v>0</v>
      </c>
      <c r="X414">
        <f t="shared" si="378"/>
        <v>339.97</v>
      </c>
      <c r="Y414">
        <f t="shared" si="379"/>
        <v>176.44</v>
      </c>
      <c r="AA414">
        <v>54436342</v>
      </c>
      <c r="AB414">
        <f t="shared" si="380"/>
        <v>306.09300000000002</v>
      </c>
      <c r="AC414">
        <f t="shared" si="381"/>
        <v>0</v>
      </c>
      <c r="AD414">
        <f t="shared" si="382"/>
        <v>19.443000000000001</v>
      </c>
      <c r="AE414">
        <f t="shared" si="383"/>
        <v>1.548</v>
      </c>
      <c r="AF414">
        <f t="shared" si="384"/>
        <v>286.64999999999998</v>
      </c>
      <c r="AG414">
        <f t="shared" si="385"/>
        <v>0</v>
      </c>
      <c r="AH414">
        <f t="shared" si="386"/>
        <v>22.05</v>
      </c>
      <c r="AI414">
        <f t="shared" si="387"/>
        <v>0</v>
      </c>
      <c r="AJ414">
        <f t="shared" si="388"/>
        <v>0</v>
      </c>
      <c r="AK414">
        <v>1109.9100000000001</v>
      </c>
      <c r="AL414">
        <v>89.6</v>
      </c>
      <c r="AM414">
        <v>64.81</v>
      </c>
      <c r="AN414">
        <v>5.16</v>
      </c>
      <c r="AO414">
        <v>955.5</v>
      </c>
      <c r="AP414">
        <v>0</v>
      </c>
      <c r="AQ414">
        <v>73.5</v>
      </c>
      <c r="AR414">
        <v>0</v>
      </c>
      <c r="AS414">
        <v>0</v>
      </c>
      <c r="AT414">
        <v>79</v>
      </c>
      <c r="AU414">
        <v>41</v>
      </c>
      <c r="AV414">
        <v>1.0469999999999999</v>
      </c>
      <c r="AW414">
        <v>1</v>
      </c>
      <c r="AZ414">
        <v>1</v>
      </c>
      <c r="BA414">
        <v>28.67</v>
      </c>
      <c r="BB414">
        <v>9.17</v>
      </c>
      <c r="BC414">
        <v>8.24</v>
      </c>
      <c r="BD414" t="s">
        <v>3</v>
      </c>
      <c r="BE414" t="s">
        <v>3</v>
      </c>
      <c r="BF414" t="s">
        <v>3</v>
      </c>
      <c r="BG414" t="s">
        <v>3</v>
      </c>
      <c r="BH414">
        <v>0</v>
      </c>
      <c r="BI414">
        <v>2</v>
      </c>
      <c r="BJ414" t="s">
        <v>193</v>
      </c>
      <c r="BM414">
        <v>333</v>
      </c>
      <c r="BN414">
        <v>0</v>
      </c>
      <c r="BO414" t="s">
        <v>190</v>
      </c>
      <c r="BP414">
        <v>1</v>
      </c>
      <c r="BQ414">
        <v>40</v>
      </c>
      <c r="BR414">
        <v>0</v>
      </c>
      <c r="BS414">
        <v>28.67</v>
      </c>
      <c r="BT414">
        <v>1</v>
      </c>
      <c r="BU414">
        <v>1</v>
      </c>
      <c r="BV414">
        <v>1</v>
      </c>
      <c r="BW414">
        <v>1</v>
      </c>
      <c r="BX414">
        <v>1</v>
      </c>
      <c r="BY414" t="s">
        <v>3</v>
      </c>
      <c r="BZ414">
        <v>79</v>
      </c>
      <c r="CA414">
        <v>41</v>
      </c>
      <c r="CB414" t="s">
        <v>3</v>
      </c>
      <c r="CE414">
        <v>30</v>
      </c>
      <c r="CF414">
        <v>0</v>
      </c>
      <c r="CG414">
        <v>0</v>
      </c>
      <c r="CM414">
        <v>0</v>
      </c>
      <c r="CN414" t="s">
        <v>149</v>
      </c>
      <c r="CO414">
        <v>0</v>
      </c>
      <c r="CP414">
        <f t="shared" si="389"/>
        <v>439.69</v>
      </c>
      <c r="CQ414">
        <f t="shared" si="390"/>
        <v>0</v>
      </c>
      <c r="CR414">
        <f t="shared" si="391"/>
        <v>186.7</v>
      </c>
      <c r="CS414">
        <f t="shared" si="392"/>
        <v>46.45</v>
      </c>
      <c r="CT414">
        <f t="shared" si="393"/>
        <v>8604.44</v>
      </c>
      <c r="CU414">
        <f t="shared" si="394"/>
        <v>0</v>
      </c>
      <c r="CV414">
        <f t="shared" si="395"/>
        <v>23.086349999999999</v>
      </c>
      <c r="CW414">
        <f t="shared" si="396"/>
        <v>0</v>
      </c>
      <c r="CX414">
        <f t="shared" si="397"/>
        <v>0</v>
      </c>
      <c r="CY414">
        <f t="shared" si="398"/>
        <v>339.96859999999998</v>
      </c>
      <c r="CZ414">
        <f t="shared" si="399"/>
        <v>176.43939999999998</v>
      </c>
      <c r="DC414" t="s">
        <v>3</v>
      </c>
      <c r="DD414" t="s">
        <v>150</v>
      </c>
      <c r="DE414" t="s">
        <v>151</v>
      </c>
      <c r="DF414" t="s">
        <v>151</v>
      </c>
      <c r="DG414" t="s">
        <v>151</v>
      </c>
      <c r="DH414" t="s">
        <v>3</v>
      </c>
      <c r="DI414" t="s">
        <v>151</v>
      </c>
      <c r="DJ414" t="s">
        <v>151</v>
      </c>
      <c r="DK414" t="s">
        <v>3</v>
      </c>
      <c r="DL414" t="s">
        <v>3</v>
      </c>
      <c r="DM414" t="s">
        <v>3</v>
      </c>
      <c r="DN414">
        <v>114</v>
      </c>
      <c r="DO414">
        <v>67</v>
      </c>
      <c r="DP414">
        <v>1.0469999999999999</v>
      </c>
      <c r="DQ414">
        <v>1</v>
      </c>
      <c r="DU414">
        <v>1010</v>
      </c>
      <c r="DV414" t="s">
        <v>192</v>
      </c>
      <c r="DW414" t="s">
        <v>192</v>
      </c>
      <c r="DX414">
        <v>100</v>
      </c>
      <c r="DZ414" t="s">
        <v>3</v>
      </c>
      <c r="EA414" t="s">
        <v>3</v>
      </c>
      <c r="EB414" t="s">
        <v>3</v>
      </c>
      <c r="EC414" t="s">
        <v>3</v>
      </c>
      <c r="EE414">
        <v>54008077</v>
      </c>
      <c r="EF414">
        <v>40</v>
      </c>
      <c r="EG414" t="s">
        <v>152</v>
      </c>
      <c r="EH414">
        <v>0</v>
      </c>
      <c r="EI414" t="s">
        <v>3</v>
      </c>
      <c r="EJ414">
        <v>2</v>
      </c>
      <c r="EK414">
        <v>333</v>
      </c>
      <c r="EL414" t="s">
        <v>194</v>
      </c>
      <c r="EM414" t="s">
        <v>195</v>
      </c>
      <c r="EO414" t="s">
        <v>155</v>
      </c>
      <c r="EQ414">
        <v>0</v>
      </c>
      <c r="ER414">
        <v>1109.9100000000001</v>
      </c>
      <c r="ES414">
        <v>89.6</v>
      </c>
      <c r="ET414">
        <v>64.81</v>
      </c>
      <c r="EU414">
        <v>5.16</v>
      </c>
      <c r="EV414">
        <v>955.5</v>
      </c>
      <c r="EW414">
        <v>73.5</v>
      </c>
      <c r="EX414">
        <v>0</v>
      </c>
      <c r="EY414">
        <v>0</v>
      </c>
      <c r="FQ414">
        <v>0</v>
      </c>
      <c r="FR414">
        <f t="shared" si="400"/>
        <v>0</v>
      </c>
      <c r="FS414">
        <v>0</v>
      </c>
      <c r="FX414">
        <v>114</v>
      </c>
      <c r="FY414">
        <v>67</v>
      </c>
      <c r="GA414" t="s">
        <v>3</v>
      </c>
      <c r="GD414">
        <v>0</v>
      </c>
      <c r="GF414">
        <v>-524852819</v>
      </c>
      <c r="GG414">
        <v>2</v>
      </c>
      <c r="GH414">
        <v>1</v>
      </c>
      <c r="GI414">
        <v>2</v>
      </c>
      <c r="GJ414">
        <v>0</v>
      </c>
      <c r="GK414">
        <f>ROUND(R414*(R12)/100,2)</f>
        <v>3.66</v>
      </c>
      <c r="GL414">
        <f t="shared" si="401"/>
        <v>0</v>
      </c>
      <c r="GM414">
        <f t="shared" si="402"/>
        <v>959.76</v>
      </c>
      <c r="GN414">
        <f t="shared" si="403"/>
        <v>0</v>
      </c>
      <c r="GO414">
        <f t="shared" si="404"/>
        <v>959.76</v>
      </c>
      <c r="GP414">
        <f t="shared" si="405"/>
        <v>0</v>
      </c>
      <c r="GR414">
        <v>0</v>
      </c>
      <c r="GS414">
        <v>0</v>
      </c>
      <c r="GT414">
        <v>0</v>
      </c>
      <c r="GU414" t="s">
        <v>3</v>
      </c>
      <c r="GV414">
        <f t="shared" si="406"/>
        <v>0</v>
      </c>
      <c r="GW414">
        <v>1</v>
      </c>
      <c r="GX414">
        <f t="shared" si="407"/>
        <v>0</v>
      </c>
      <c r="HA414">
        <v>0</v>
      </c>
      <c r="HB414">
        <v>0</v>
      </c>
      <c r="HC414">
        <f t="shared" si="408"/>
        <v>0</v>
      </c>
      <c r="HE414" t="s">
        <v>3</v>
      </c>
      <c r="HF414" t="s">
        <v>3</v>
      </c>
      <c r="HM414" t="s">
        <v>3</v>
      </c>
      <c r="HN414" t="s">
        <v>3</v>
      </c>
      <c r="HO414" t="s">
        <v>3</v>
      </c>
      <c r="HP414" t="s">
        <v>3</v>
      </c>
      <c r="HQ414" t="s">
        <v>3</v>
      </c>
      <c r="IK414">
        <v>0</v>
      </c>
    </row>
    <row r="415" spans="1:245" x14ac:dyDescent="0.2">
      <c r="A415">
        <v>17</v>
      </c>
      <c r="B415">
        <v>0</v>
      </c>
      <c r="C415">
        <f>ROW(SmtRes!A151)</f>
        <v>151</v>
      </c>
      <c r="D415">
        <f>ROW(EtalonRes!A151)</f>
        <v>151</v>
      </c>
      <c r="E415" t="s">
        <v>196</v>
      </c>
      <c r="F415" t="s">
        <v>197</v>
      </c>
      <c r="G415" t="s">
        <v>198</v>
      </c>
      <c r="H415" t="s">
        <v>192</v>
      </c>
      <c r="I415">
        <f>ROUND(3/100,9)</f>
        <v>0.03</v>
      </c>
      <c r="J415">
        <v>0</v>
      </c>
      <c r="K415">
        <f>ROUND(3/100,9)</f>
        <v>0.03</v>
      </c>
      <c r="O415">
        <f t="shared" si="369"/>
        <v>132.1</v>
      </c>
      <c r="P415">
        <f t="shared" si="370"/>
        <v>0</v>
      </c>
      <c r="Q415">
        <f t="shared" si="371"/>
        <v>1.36</v>
      </c>
      <c r="R415">
        <f t="shared" si="372"/>
        <v>0.28999999999999998</v>
      </c>
      <c r="S415">
        <f t="shared" si="373"/>
        <v>130.74</v>
      </c>
      <c r="T415">
        <f t="shared" si="374"/>
        <v>0</v>
      </c>
      <c r="U415">
        <f t="shared" si="375"/>
        <v>0.35081828999999992</v>
      </c>
      <c r="V415">
        <f t="shared" si="376"/>
        <v>0</v>
      </c>
      <c r="W415">
        <f t="shared" si="377"/>
        <v>0</v>
      </c>
      <c r="X415">
        <f t="shared" si="378"/>
        <v>103.28</v>
      </c>
      <c r="Y415">
        <f t="shared" si="379"/>
        <v>53.6</v>
      </c>
      <c r="AA415">
        <v>54436342</v>
      </c>
      <c r="AB415">
        <f t="shared" si="380"/>
        <v>149.91900000000001</v>
      </c>
      <c r="AC415">
        <f t="shared" si="381"/>
        <v>0</v>
      </c>
      <c r="AD415">
        <f t="shared" si="382"/>
        <v>4.7220000000000004</v>
      </c>
      <c r="AE415">
        <f t="shared" si="383"/>
        <v>0.35399999999999998</v>
      </c>
      <c r="AF415">
        <f t="shared" si="384"/>
        <v>145.197</v>
      </c>
      <c r="AG415">
        <f t="shared" si="385"/>
        <v>0</v>
      </c>
      <c r="AH415">
        <f t="shared" si="386"/>
        <v>11.168999999999999</v>
      </c>
      <c r="AI415">
        <f t="shared" si="387"/>
        <v>0</v>
      </c>
      <c r="AJ415">
        <f t="shared" si="388"/>
        <v>0</v>
      </c>
      <c r="AK415">
        <v>526.61</v>
      </c>
      <c r="AL415">
        <v>26.88</v>
      </c>
      <c r="AM415">
        <v>15.74</v>
      </c>
      <c r="AN415">
        <v>1.18</v>
      </c>
      <c r="AO415">
        <v>483.99</v>
      </c>
      <c r="AP415">
        <v>0</v>
      </c>
      <c r="AQ415">
        <v>37.229999999999997</v>
      </c>
      <c r="AR415">
        <v>0</v>
      </c>
      <c r="AS415">
        <v>0</v>
      </c>
      <c r="AT415">
        <v>79</v>
      </c>
      <c r="AU415">
        <v>41</v>
      </c>
      <c r="AV415">
        <v>1.0469999999999999</v>
      </c>
      <c r="AW415">
        <v>1</v>
      </c>
      <c r="AZ415">
        <v>1</v>
      </c>
      <c r="BA415">
        <v>28.67</v>
      </c>
      <c r="BB415">
        <v>9.07</v>
      </c>
      <c r="BC415">
        <v>8.24</v>
      </c>
      <c r="BD415" t="s">
        <v>3</v>
      </c>
      <c r="BE415" t="s">
        <v>3</v>
      </c>
      <c r="BF415" t="s">
        <v>3</v>
      </c>
      <c r="BG415" t="s">
        <v>3</v>
      </c>
      <c r="BH415">
        <v>0</v>
      </c>
      <c r="BI415">
        <v>2</v>
      </c>
      <c r="BJ415" t="s">
        <v>199</v>
      </c>
      <c r="BM415">
        <v>333</v>
      </c>
      <c r="BN415">
        <v>0</v>
      </c>
      <c r="BO415" t="s">
        <v>197</v>
      </c>
      <c r="BP415">
        <v>1</v>
      </c>
      <c r="BQ415">
        <v>40</v>
      </c>
      <c r="BR415">
        <v>0</v>
      </c>
      <c r="BS415">
        <v>28.67</v>
      </c>
      <c r="BT415">
        <v>1</v>
      </c>
      <c r="BU415">
        <v>1</v>
      </c>
      <c r="BV415">
        <v>1</v>
      </c>
      <c r="BW415">
        <v>1</v>
      </c>
      <c r="BX415">
        <v>1</v>
      </c>
      <c r="BY415" t="s">
        <v>3</v>
      </c>
      <c r="BZ415">
        <v>79</v>
      </c>
      <c r="CA415">
        <v>41</v>
      </c>
      <c r="CB415" t="s">
        <v>3</v>
      </c>
      <c r="CE415">
        <v>30</v>
      </c>
      <c r="CF415">
        <v>0</v>
      </c>
      <c r="CG415">
        <v>0</v>
      </c>
      <c r="CM415">
        <v>0</v>
      </c>
      <c r="CN415" t="s">
        <v>149</v>
      </c>
      <c r="CO415">
        <v>0</v>
      </c>
      <c r="CP415">
        <f t="shared" si="389"/>
        <v>132.10000000000002</v>
      </c>
      <c r="CQ415">
        <f t="shared" si="390"/>
        <v>0</v>
      </c>
      <c r="CR415">
        <f t="shared" si="391"/>
        <v>44.81</v>
      </c>
      <c r="CS415">
        <f t="shared" si="392"/>
        <v>10.61</v>
      </c>
      <c r="CT415">
        <f t="shared" si="393"/>
        <v>4358.41</v>
      </c>
      <c r="CU415">
        <f t="shared" si="394"/>
        <v>0</v>
      </c>
      <c r="CV415">
        <f t="shared" si="395"/>
        <v>11.693942999999997</v>
      </c>
      <c r="CW415">
        <f t="shared" si="396"/>
        <v>0</v>
      </c>
      <c r="CX415">
        <f t="shared" si="397"/>
        <v>0</v>
      </c>
      <c r="CY415">
        <f t="shared" si="398"/>
        <v>103.28460000000001</v>
      </c>
      <c r="CZ415">
        <f t="shared" si="399"/>
        <v>53.603400000000001</v>
      </c>
      <c r="DC415" t="s">
        <v>3</v>
      </c>
      <c r="DD415" t="s">
        <v>150</v>
      </c>
      <c r="DE415" t="s">
        <v>151</v>
      </c>
      <c r="DF415" t="s">
        <v>151</v>
      </c>
      <c r="DG415" t="s">
        <v>151</v>
      </c>
      <c r="DH415" t="s">
        <v>3</v>
      </c>
      <c r="DI415" t="s">
        <v>151</v>
      </c>
      <c r="DJ415" t="s">
        <v>151</v>
      </c>
      <c r="DK415" t="s">
        <v>3</v>
      </c>
      <c r="DL415" t="s">
        <v>3</v>
      </c>
      <c r="DM415" t="s">
        <v>3</v>
      </c>
      <c r="DN415">
        <v>114</v>
      </c>
      <c r="DO415">
        <v>67</v>
      </c>
      <c r="DP415">
        <v>1.0469999999999999</v>
      </c>
      <c r="DQ415">
        <v>1</v>
      </c>
      <c r="DU415">
        <v>1010</v>
      </c>
      <c r="DV415" t="s">
        <v>192</v>
      </c>
      <c r="DW415" t="s">
        <v>192</v>
      </c>
      <c r="DX415">
        <v>100</v>
      </c>
      <c r="DZ415" t="s">
        <v>3</v>
      </c>
      <c r="EA415" t="s">
        <v>3</v>
      </c>
      <c r="EB415" t="s">
        <v>3</v>
      </c>
      <c r="EC415" t="s">
        <v>3</v>
      </c>
      <c r="EE415">
        <v>54008077</v>
      </c>
      <c r="EF415">
        <v>40</v>
      </c>
      <c r="EG415" t="s">
        <v>152</v>
      </c>
      <c r="EH415">
        <v>0</v>
      </c>
      <c r="EI415" t="s">
        <v>3</v>
      </c>
      <c r="EJ415">
        <v>2</v>
      </c>
      <c r="EK415">
        <v>333</v>
      </c>
      <c r="EL415" t="s">
        <v>194</v>
      </c>
      <c r="EM415" t="s">
        <v>195</v>
      </c>
      <c r="EO415" t="s">
        <v>155</v>
      </c>
      <c r="EQ415">
        <v>0</v>
      </c>
      <c r="ER415">
        <v>526.61</v>
      </c>
      <c r="ES415">
        <v>26.88</v>
      </c>
      <c r="ET415">
        <v>15.74</v>
      </c>
      <c r="EU415">
        <v>1.18</v>
      </c>
      <c r="EV415">
        <v>483.99</v>
      </c>
      <c r="EW415">
        <v>37.229999999999997</v>
      </c>
      <c r="EX415">
        <v>0</v>
      </c>
      <c r="EY415">
        <v>0</v>
      </c>
      <c r="FQ415">
        <v>0</v>
      </c>
      <c r="FR415">
        <f t="shared" si="400"/>
        <v>0</v>
      </c>
      <c r="FS415">
        <v>0</v>
      </c>
      <c r="FX415">
        <v>114</v>
      </c>
      <c r="FY415">
        <v>67</v>
      </c>
      <c r="GA415" t="s">
        <v>3</v>
      </c>
      <c r="GD415">
        <v>0</v>
      </c>
      <c r="GF415">
        <v>603581456</v>
      </c>
      <c r="GG415">
        <v>2</v>
      </c>
      <c r="GH415">
        <v>1</v>
      </c>
      <c r="GI415">
        <v>2</v>
      </c>
      <c r="GJ415">
        <v>0</v>
      </c>
      <c r="GK415">
        <f>ROUND(R415*(R12)/100,2)</f>
        <v>0.46</v>
      </c>
      <c r="GL415">
        <f t="shared" si="401"/>
        <v>0</v>
      </c>
      <c r="GM415">
        <f t="shared" si="402"/>
        <v>289.44</v>
      </c>
      <c r="GN415">
        <f t="shared" si="403"/>
        <v>0</v>
      </c>
      <c r="GO415">
        <f t="shared" si="404"/>
        <v>289.44</v>
      </c>
      <c r="GP415">
        <f t="shared" si="405"/>
        <v>0</v>
      </c>
      <c r="GR415">
        <v>0</v>
      </c>
      <c r="GS415">
        <v>0</v>
      </c>
      <c r="GT415">
        <v>0</v>
      </c>
      <c r="GU415" t="s">
        <v>3</v>
      </c>
      <c r="GV415">
        <f t="shared" si="406"/>
        <v>0</v>
      </c>
      <c r="GW415">
        <v>1</v>
      </c>
      <c r="GX415">
        <f t="shared" si="407"/>
        <v>0</v>
      </c>
      <c r="HA415">
        <v>0</v>
      </c>
      <c r="HB415">
        <v>0</v>
      </c>
      <c r="HC415">
        <f t="shared" si="408"/>
        <v>0</v>
      </c>
      <c r="HE415" t="s">
        <v>3</v>
      </c>
      <c r="HF415" t="s">
        <v>3</v>
      </c>
      <c r="HM415" t="s">
        <v>3</v>
      </c>
      <c r="HN415" t="s">
        <v>3</v>
      </c>
      <c r="HO415" t="s">
        <v>3</v>
      </c>
      <c r="HP415" t="s">
        <v>3</v>
      </c>
      <c r="HQ415" t="s">
        <v>3</v>
      </c>
      <c r="IK415">
        <v>0</v>
      </c>
    </row>
    <row r="416" spans="1:245" x14ac:dyDescent="0.2">
      <c r="A416">
        <v>17</v>
      </c>
      <c r="B416">
        <v>0</v>
      </c>
      <c r="C416">
        <f>ROW(SmtRes!A152)</f>
        <v>152</v>
      </c>
      <c r="D416">
        <f>ROW(EtalonRes!A152)</f>
        <v>152</v>
      </c>
      <c r="E416" t="s">
        <v>200</v>
      </c>
      <c r="F416" t="s">
        <v>201</v>
      </c>
      <c r="G416" t="s">
        <v>202</v>
      </c>
      <c r="H416" t="s">
        <v>192</v>
      </c>
      <c r="I416">
        <f>ROUND(1/100,9)</f>
        <v>0.01</v>
      </c>
      <c r="J416">
        <v>0</v>
      </c>
      <c r="K416">
        <f>ROUND(1/100,9)</f>
        <v>0.01</v>
      </c>
      <c r="O416">
        <f t="shared" si="369"/>
        <v>40.299999999999997</v>
      </c>
      <c r="P416">
        <f t="shared" si="370"/>
        <v>0</v>
      </c>
      <c r="Q416">
        <f t="shared" si="371"/>
        <v>0.45</v>
      </c>
      <c r="R416">
        <f t="shared" si="372"/>
        <v>0</v>
      </c>
      <c r="S416">
        <f t="shared" si="373"/>
        <v>39.85</v>
      </c>
      <c r="T416">
        <f t="shared" si="374"/>
        <v>0</v>
      </c>
      <c r="U416">
        <f t="shared" si="375"/>
        <v>0.10710810000000001</v>
      </c>
      <c r="V416">
        <f t="shared" si="376"/>
        <v>0</v>
      </c>
      <c r="W416">
        <f t="shared" si="377"/>
        <v>0</v>
      </c>
      <c r="X416">
        <f t="shared" si="378"/>
        <v>31.48</v>
      </c>
      <c r="Y416">
        <f t="shared" si="379"/>
        <v>16.34</v>
      </c>
      <c r="AA416">
        <v>54436342</v>
      </c>
      <c r="AB416">
        <f t="shared" si="380"/>
        <v>137.661</v>
      </c>
      <c r="AC416">
        <f t="shared" si="381"/>
        <v>0</v>
      </c>
      <c r="AD416">
        <f t="shared" si="382"/>
        <v>4.6710000000000003</v>
      </c>
      <c r="AE416">
        <f t="shared" si="383"/>
        <v>0.34200000000000003</v>
      </c>
      <c r="AF416">
        <f t="shared" si="384"/>
        <v>132.99</v>
      </c>
      <c r="AG416">
        <f t="shared" si="385"/>
        <v>0</v>
      </c>
      <c r="AH416">
        <f t="shared" si="386"/>
        <v>10.23</v>
      </c>
      <c r="AI416">
        <f t="shared" si="387"/>
        <v>0</v>
      </c>
      <c r="AJ416">
        <f t="shared" si="388"/>
        <v>0</v>
      </c>
      <c r="AK416">
        <v>485.12</v>
      </c>
      <c r="AL416">
        <v>26.25</v>
      </c>
      <c r="AM416">
        <v>15.57</v>
      </c>
      <c r="AN416">
        <v>1.1399999999999999</v>
      </c>
      <c r="AO416">
        <v>443.3</v>
      </c>
      <c r="AP416">
        <v>0</v>
      </c>
      <c r="AQ416">
        <v>34.1</v>
      </c>
      <c r="AR416">
        <v>0</v>
      </c>
      <c r="AS416">
        <v>0</v>
      </c>
      <c r="AT416">
        <v>79</v>
      </c>
      <c r="AU416">
        <v>41</v>
      </c>
      <c r="AV416">
        <v>1.0469999999999999</v>
      </c>
      <c r="AW416">
        <v>1</v>
      </c>
      <c r="AZ416">
        <v>1</v>
      </c>
      <c r="BA416">
        <v>28.67</v>
      </c>
      <c r="BB416">
        <v>9.0299999999999994</v>
      </c>
      <c r="BC416">
        <v>8.24</v>
      </c>
      <c r="BD416" t="s">
        <v>3</v>
      </c>
      <c r="BE416" t="s">
        <v>3</v>
      </c>
      <c r="BF416" t="s">
        <v>3</v>
      </c>
      <c r="BG416" t="s">
        <v>3</v>
      </c>
      <c r="BH416">
        <v>0</v>
      </c>
      <c r="BI416">
        <v>2</v>
      </c>
      <c r="BJ416" t="s">
        <v>203</v>
      </c>
      <c r="BM416">
        <v>333</v>
      </c>
      <c r="BN416">
        <v>0</v>
      </c>
      <c r="BO416" t="s">
        <v>201</v>
      </c>
      <c r="BP416">
        <v>1</v>
      </c>
      <c r="BQ416">
        <v>40</v>
      </c>
      <c r="BR416">
        <v>0</v>
      </c>
      <c r="BS416">
        <v>28.67</v>
      </c>
      <c r="BT416">
        <v>1</v>
      </c>
      <c r="BU416">
        <v>1</v>
      </c>
      <c r="BV416">
        <v>1</v>
      </c>
      <c r="BW416">
        <v>1</v>
      </c>
      <c r="BX416">
        <v>1</v>
      </c>
      <c r="BY416" t="s">
        <v>3</v>
      </c>
      <c r="BZ416">
        <v>79</v>
      </c>
      <c r="CA416">
        <v>41</v>
      </c>
      <c r="CB416" t="s">
        <v>3</v>
      </c>
      <c r="CE416">
        <v>30</v>
      </c>
      <c r="CF416">
        <v>0</v>
      </c>
      <c r="CG416">
        <v>0</v>
      </c>
      <c r="CM416">
        <v>0</v>
      </c>
      <c r="CN416" t="s">
        <v>149</v>
      </c>
      <c r="CO416">
        <v>0</v>
      </c>
      <c r="CP416">
        <f t="shared" si="389"/>
        <v>40.300000000000004</v>
      </c>
      <c r="CQ416">
        <f t="shared" si="390"/>
        <v>0</v>
      </c>
      <c r="CR416">
        <f t="shared" si="391"/>
        <v>44.16</v>
      </c>
      <c r="CS416">
        <f t="shared" si="392"/>
        <v>10.32</v>
      </c>
      <c r="CT416">
        <f t="shared" si="393"/>
        <v>3992.01</v>
      </c>
      <c r="CU416">
        <f t="shared" si="394"/>
        <v>0</v>
      </c>
      <c r="CV416">
        <f t="shared" si="395"/>
        <v>10.71081</v>
      </c>
      <c r="CW416">
        <f t="shared" si="396"/>
        <v>0</v>
      </c>
      <c r="CX416">
        <f t="shared" si="397"/>
        <v>0</v>
      </c>
      <c r="CY416">
        <f t="shared" si="398"/>
        <v>31.481500000000004</v>
      </c>
      <c r="CZ416">
        <f t="shared" si="399"/>
        <v>16.3385</v>
      </c>
      <c r="DC416" t="s">
        <v>3</v>
      </c>
      <c r="DD416" t="s">
        <v>150</v>
      </c>
      <c r="DE416" t="s">
        <v>151</v>
      </c>
      <c r="DF416" t="s">
        <v>151</v>
      </c>
      <c r="DG416" t="s">
        <v>151</v>
      </c>
      <c r="DH416" t="s">
        <v>3</v>
      </c>
      <c r="DI416" t="s">
        <v>151</v>
      </c>
      <c r="DJ416" t="s">
        <v>151</v>
      </c>
      <c r="DK416" t="s">
        <v>3</v>
      </c>
      <c r="DL416" t="s">
        <v>3</v>
      </c>
      <c r="DM416" t="s">
        <v>3</v>
      </c>
      <c r="DN416">
        <v>114</v>
      </c>
      <c r="DO416">
        <v>67</v>
      </c>
      <c r="DP416">
        <v>1.0469999999999999</v>
      </c>
      <c r="DQ416">
        <v>1</v>
      </c>
      <c r="DU416">
        <v>1010</v>
      </c>
      <c r="DV416" t="s">
        <v>192</v>
      </c>
      <c r="DW416" t="s">
        <v>192</v>
      </c>
      <c r="DX416">
        <v>100</v>
      </c>
      <c r="DZ416" t="s">
        <v>3</v>
      </c>
      <c r="EA416" t="s">
        <v>3</v>
      </c>
      <c r="EB416" t="s">
        <v>3</v>
      </c>
      <c r="EC416" t="s">
        <v>3</v>
      </c>
      <c r="EE416">
        <v>54008077</v>
      </c>
      <c r="EF416">
        <v>40</v>
      </c>
      <c r="EG416" t="s">
        <v>152</v>
      </c>
      <c r="EH416">
        <v>0</v>
      </c>
      <c r="EI416" t="s">
        <v>3</v>
      </c>
      <c r="EJ416">
        <v>2</v>
      </c>
      <c r="EK416">
        <v>333</v>
      </c>
      <c r="EL416" t="s">
        <v>194</v>
      </c>
      <c r="EM416" t="s">
        <v>195</v>
      </c>
      <c r="EO416" t="s">
        <v>155</v>
      </c>
      <c r="EQ416">
        <v>0</v>
      </c>
      <c r="ER416">
        <v>485.12</v>
      </c>
      <c r="ES416">
        <v>26.25</v>
      </c>
      <c r="ET416">
        <v>15.57</v>
      </c>
      <c r="EU416">
        <v>1.1399999999999999</v>
      </c>
      <c r="EV416">
        <v>443.3</v>
      </c>
      <c r="EW416">
        <v>34.1</v>
      </c>
      <c r="EX416">
        <v>0</v>
      </c>
      <c r="EY416">
        <v>0</v>
      </c>
      <c r="FQ416">
        <v>0</v>
      </c>
      <c r="FR416">
        <f t="shared" si="400"/>
        <v>0</v>
      </c>
      <c r="FS416">
        <v>0</v>
      </c>
      <c r="FX416">
        <v>114</v>
      </c>
      <c r="FY416">
        <v>67</v>
      </c>
      <c r="GA416" t="s">
        <v>3</v>
      </c>
      <c r="GD416">
        <v>0</v>
      </c>
      <c r="GF416">
        <v>1110801523</v>
      </c>
      <c r="GG416">
        <v>2</v>
      </c>
      <c r="GH416">
        <v>1</v>
      </c>
      <c r="GI416">
        <v>2</v>
      </c>
      <c r="GJ416">
        <v>0</v>
      </c>
      <c r="GK416">
        <f>ROUND(R416*(R12)/100,2)</f>
        <v>0</v>
      </c>
      <c r="GL416">
        <f t="shared" si="401"/>
        <v>0</v>
      </c>
      <c r="GM416">
        <f t="shared" si="402"/>
        <v>88.12</v>
      </c>
      <c r="GN416">
        <f t="shared" si="403"/>
        <v>0</v>
      </c>
      <c r="GO416">
        <f t="shared" si="404"/>
        <v>88.12</v>
      </c>
      <c r="GP416">
        <f t="shared" si="405"/>
        <v>0</v>
      </c>
      <c r="GR416">
        <v>0</v>
      </c>
      <c r="GS416">
        <v>0</v>
      </c>
      <c r="GT416">
        <v>0</v>
      </c>
      <c r="GU416" t="s">
        <v>3</v>
      </c>
      <c r="GV416">
        <f t="shared" si="406"/>
        <v>0</v>
      </c>
      <c r="GW416">
        <v>1</v>
      </c>
      <c r="GX416">
        <f t="shared" si="407"/>
        <v>0</v>
      </c>
      <c r="HA416">
        <v>0</v>
      </c>
      <c r="HB416">
        <v>0</v>
      </c>
      <c r="HC416">
        <f t="shared" si="408"/>
        <v>0</v>
      </c>
      <c r="HE416" t="s">
        <v>3</v>
      </c>
      <c r="HF416" t="s">
        <v>3</v>
      </c>
      <c r="HM416" t="s">
        <v>3</v>
      </c>
      <c r="HN416" t="s">
        <v>3</v>
      </c>
      <c r="HO416" t="s">
        <v>3</v>
      </c>
      <c r="HP416" t="s">
        <v>3</v>
      </c>
      <c r="HQ416" t="s">
        <v>3</v>
      </c>
      <c r="IK416">
        <v>0</v>
      </c>
    </row>
    <row r="417" spans="1:245" x14ac:dyDescent="0.2">
      <c r="A417">
        <v>17</v>
      </c>
      <c r="B417">
        <v>0</v>
      </c>
      <c r="C417">
        <f>ROW(SmtRes!A153)</f>
        <v>153</v>
      </c>
      <c r="D417">
        <f>ROW(EtalonRes!A153)</f>
        <v>153</v>
      </c>
      <c r="E417" t="s">
        <v>204</v>
      </c>
      <c r="F417" t="s">
        <v>205</v>
      </c>
      <c r="G417" t="s">
        <v>206</v>
      </c>
      <c r="H417" t="s">
        <v>147</v>
      </c>
      <c r="I417">
        <v>3</v>
      </c>
      <c r="J417">
        <v>0</v>
      </c>
      <c r="K417">
        <v>3</v>
      </c>
      <c r="O417">
        <f t="shared" si="369"/>
        <v>769.52</v>
      </c>
      <c r="P417">
        <f t="shared" si="370"/>
        <v>0</v>
      </c>
      <c r="Q417">
        <f t="shared" si="371"/>
        <v>80.010000000000005</v>
      </c>
      <c r="R417">
        <f t="shared" si="372"/>
        <v>16.920000000000002</v>
      </c>
      <c r="S417">
        <f t="shared" si="373"/>
        <v>689.51</v>
      </c>
      <c r="T417">
        <f t="shared" si="374"/>
        <v>0</v>
      </c>
      <c r="U417">
        <f t="shared" si="375"/>
        <v>1.9505609999999995</v>
      </c>
      <c r="V417">
        <f t="shared" si="376"/>
        <v>0</v>
      </c>
      <c r="W417">
        <f t="shared" si="377"/>
        <v>0</v>
      </c>
      <c r="X417">
        <f t="shared" si="378"/>
        <v>544.71</v>
      </c>
      <c r="Y417">
        <f t="shared" si="379"/>
        <v>282.7</v>
      </c>
      <c r="AA417">
        <v>54436342</v>
      </c>
      <c r="AB417">
        <f t="shared" si="380"/>
        <v>10.526999999999999</v>
      </c>
      <c r="AC417">
        <f t="shared" si="381"/>
        <v>0</v>
      </c>
      <c r="AD417">
        <f t="shared" si="382"/>
        <v>2.871</v>
      </c>
      <c r="AE417">
        <f t="shared" si="383"/>
        <v>0.189</v>
      </c>
      <c r="AF417">
        <f t="shared" si="384"/>
        <v>7.6559999999999997</v>
      </c>
      <c r="AG417">
        <f t="shared" si="385"/>
        <v>0</v>
      </c>
      <c r="AH417">
        <f t="shared" si="386"/>
        <v>0.62099999999999989</v>
      </c>
      <c r="AI417">
        <f t="shared" si="387"/>
        <v>0</v>
      </c>
      <c r="AJ417">
        <f t="shared" si="388"/>
        <v>0</v>
      </c>
      <c r="AK417">
        <v>53.99</v>
      </c>
      <c r="AL417">
        <v>18.899999999999999</v>
      </c>
      <c r="AM417">
        <v>9.57</v>
      </c>
      <c r="AN417">
        <v>0.63</v>
      </c>
      <c r="AO417">
        <v>25.52</v>
      </c>
      <c r="AP417">
        <v>0</v>
      </c>
      <c r="AQ417">
        <v>2.0699999999999998</v>
      </c>
      <c r="AR417">
        <v>0</v>
      </c>
      <c r="AS417">
        <v>0</v>
      </c>
      <c r="AT417">
        <v>79</v>
      </c>
      <c r="AU417">
        <v>41</v>
      </c>
      <c r="AV417">
        <v>1.0469999999999999</v>
      </c>
      <c r="AW417">
        <v>1</v>
      </c>
      <c r="AZ417">
        <v>1</v>
      </c>
      <c r="BA417">
        <v>28.67</v>
      </c>
      <c r="BB417">
        <v>8.8699999999999992</v>
      </c>
      <c r="BC417">
        <v>8.24</v>
      </c>
      <c r="BD417" t="s">
        <v>3</v>
      </c>
      <c r="BE417" t="s">
        <v>3</v>
      </c>
      <c r="BF417" t="s">
        <v>3</v>
      </c>
      <c r="BG417" t="s">
        <v>3</v>
      </c>
      <c r="BH417">
        <v>0</v>
      </c>
      <c r="BI417">
        <v>2</v>
      </c>
      <c r="BJ417" t="s">
        <v>207</v>
      </c>
      <c r="BM417">
        <v>333</v>
      </c>
      <c r="BN417">
        <v>0</v>
      </c>
      <c r="BO417" t="s">
        <v>205</v>
      </c>
      <c r="BP417">
        <v>1</v>
      </c>
      <c r="BQ417">
        <v>40</v>
      </c>
      <c r="BR417">
        <v>0</v>
      </c>
      <c r="BS417">
        <v>28.67</v>
      </c>
      <c r="BT417">
        <v>1</v>
      </c>
      <c r="BU417">
        <v>1</v>
      </c>
      <c r="BV417">
        <v>1</v>
      </c>
      <c r="BW417">
        <v>1</v>
      </c>
      <c r="BX417">
        <v>1</v>
      </c>
      <c r="BY417" t="s">
        <v>3</v>
      </c>
      <c r="BZ417">
        <v>79</v>
      </c>
      <c r="CA417">
        <v>41</v>
      </c>
      <c r="CB417" t="s">
        <v>3</v>
      </c>
      <c r="CE417">
        <v>30</v>
      </c>
      <c r="CF417">
        <v>0</v>
      </c>
      <c r="CG417">
        <v>0</v>
      </c>
      <c r="CM417">
        <v>0</v>
      </c>
      <c r="CN417" t="s">
        <v>149</v>
      </c>
      <c r="CO417">
        <v>0</v>
      </c>
      <c r="CP417">
        <f t="shared" si="389"/>
        <v>769.52</v>
      </c>
      <c r="CQ417">
        <f t="shared" si="390"/>
        <v>0</v>
      </c>
      <c r="CR417">
        <f t="shared" si="391"/>
        <v>26.7</v>
      </c>
      <c r="CS417">
        <f t="shared" si="392"/>
        <v>5.73</v>
      </c>
      <c r="CT417">
        <f t="shared" si="393"/>
        <v>229.93</v>
      </c>
      <c r="CU417">
        <f t="shared" si="394"/>
        <v>0</v>
      </c>
      <c r="CV417">
        <f t="shared" si="395"/>
        <v>0.65018699999999985</v>
      </c>
      <c r="CW417">
        <f t="shared" si="396"/>
        <v>0</v>
      </c>
      <c r="CX417">
        <f t="shared" si="397"/>
        <v>0</v>
      </c>
      <c r="CY417">
        <f t="shared" si="398"/>
        <v>544.71289999999999</v>
      </c>
      <c r="CZ417">
        <f t="shared" si="399"/>
        <v>282.69909999999999</v>
      </c>
      <c r="DC417" t="s">
        <v>3</v>
      </c>
      <c r="DD417" t="s">
        <v>150</v>
      </c>
      <c r="DE417" t="s">
        <v>151</v>
      </c>
      <c r="DF417" t="s">
        <v>151</v>
      </c>
      <c r="DG417" t="s">
        <v>151</v>
      </c>
      <c r="DH417" t="s">
        <v>3</v>
      </c>
      <c r="DI417" t="s">
        <v>151</v>
      </c>
      <c r="DJ417" t="s">
        <v>151</v>
      </c>
      <c r="DK417" t="s">
        <v>3</v>
      </c>
      <c r="DL417" t="s">
        <v>3</v>
      </c>
      <c r="DM417" t="s">
        <v>3</v>
      </c>
      <c r="DN417">
        <v>114</v>
      </c>
      <c r="DO417">
        <v>67</v>
      </c>
      <c r="DP417">
        <v>1.0469999999999999</v>
      </c>
      <c r="DQ417">
        <v>1</v>
      </c>
      <c r="DU417">
        <v>1013</v>
      </c>
      <c r="DV417" t="s">
        <v>147</v>
      </c>
      <c r="DW417" t="s">
        <v>147</v>
      </c>
      <c r="DX417">
        <v>1</v>
      </c>
      <c r="DZ417" t="s">
        <v>3</v>
      </c>
      <c r="EA417" t="s">
        <v>3</v>
      </c>
      <c r="EB417" t="s">
        <v>3</v>
      </c>
      <c r="EC417" t="s">
        <v>3</v>
      </c>
      <c r="EE417">
        <v>54008077</v>
      </c>
      <c r="EF417">
        <v>40</v>
      </c>
      <c r="EG417" t="s">
        <v>152</v>
      </c>
      <c r="EH417">
        <v>0</v>
      </c>
      <c r="EI417" t="s">
        <v>3</v>
      </c>
      <c r="EJ417">
        <v>2</v>
      </c>
      <c r="EK417">
        <v>333</v>
      </c>
      <c r="EL417" t="s">
        <v>194</v>
      </c>
      <c r="EM417" t="s">
        <v>195</v>
      </c>
      <c r="EO417" t="s">
        <v>155</v>
      </c>
      <c r="EQ417">
        <v>0</v>
      </c>
      <c r="ER417">
        <v>53.99</v>
      </c>
      <c r="ES417">
        <v>18.899999999999999</v>
      </c>
      <c r="ET417">
        <v>9.57</v>
      </c>
      <c r="EU417">
        <v>0.63</v>
      </c>
      <c r="EV417">
        <v>25.52</v>
      </c>
      <c r="EW417">
        <v>2.0699999999999998</v>
      </c>
      <c r="EX417">
        <v>0</v>
      </c>
      <c r="EY417">
        <v>0</v>
      </c>
      <c r="FQ417">
        <v>0</v>
      </c>
      <c r="FR417">
        <f t="shared" si="400"/>
        <v>0</v>
      </c>
      <c r="FS417">
        <v>0</v>
      </c>
      <c r="FX417">
        <v>114</v>
      </c>
      <c r="FY417">
        <v>67</v>
      </c>
      <c r="GA417" t="s">
        <v>3</v>
      </c>
      <c r="GD417">
        <v>0</v>
      </c>
      <c r="GF417">
        <v>-1847801864</v>
      </c>
      <c r="GG417">
        <v>2</v>
      </c>
      <c r="GH417">
        <v>1</v>
      </c>
      <c r="GI417">
        <v>2</v>
      </c>
      <c r="GJ417">
        <v>0</v>
      </c>
      <c r="GK417">
        <f>ROUND(R417*(R12)/100,2)</f>
        <v>27.07</v>
      </c>
      <c r="GL417">
        <f t="shared" si="401"/>
        <v>0</v>
      </c>
      <c r="GM417">
        <f t="shared" si="402"/>
        <v>1624</v>
      </c>
      <c r="GN417">
        <f t="shared" si="403"/>
        <v>0</v>
      </c>
      <c r="GO417">
        <f t="shared" si="404"/>
        <v>1624</v>
      </c>
      <c r="GP417">
        <f t="shared" si="405"/>
        <v>0</v>
      </c>
      <c r="GR417">
        <v>0</v>
      </c>
      <c r="GS417">
        <v>0</v>
      </c>
      <c r="GT417">
        <v>0</v>
      </c>
      <c r="GU417" t="s">
        <v>3</v>
      </c>
      <c r="GV417">
        <f t="shared" si="406"/>
        <v>0</v>
      </c>
      <c r="GW417">
        <v>1</v>
      </c>
      <c r="GX417">
        <f t="shared" si="407"/>
        <v>0</v>
      </c>
      <c r="HA417">
        <v>0</v>
      </c>
      <c r="HB417">
        <v>0</v>
      </c>
      <c r="HC417">
        <f t="shared" si="408"/>
        <v>0</v>
      </c>
      <c r="HE417" t="s">
        <v>3</v>
      </c>
      <c r="HF417" t="s">
        <v>3</v>
      </c>
      <c r="HM417" t="s">
        <v>3</v>
      </c>
      <c r="HN417" t="s">
        <v>3</v>
      </c>
      <c r="HO417" t="s">
        <v>3</v>
      </c>
      <c r="HP417" t="s">
        <v>3</v>
      </c>
      <c r="HQ417" t="s">
        <v>3</v>
      </c>
      <c r="IK417">
        <v>0</v>
      </c>
    </row>
    <row r="419" spans="1:245" x14ac:dyDescent="0.2">
      <c r="A419" s="2">
        <v>51</v>
      </c>
      <c r="B419" s="2">
        <f>B403</f>
        <v>0</v>
      </c>
      <c r="C419" s="2">
        <f>A403</f>
        <v>4</v>
      </c>
      <c r="D419" s="2">
        <f>ROW(A403)</f>
        <v>403</v>
      </c>
      <c r="E419" s="2"/>
      <c r="F419" s="2" t="str">
        <f>IF(F403&lt;&gt;"",F403,"")</f>
        <v>Новый раздел</v>
      </c>
      <c r="G419" s="2" t="str">
        <f>IF(G403&lt;&gt;"",G403,"")</f>
        <v>Демонтажные работы</v>
      </c>
      <c r="H419" s="2">
        <v>0</v>
      </c>
      <c r="I419" s="2"/>
      <c r="J419" s="2"/>
      <c r="K419" s="2"/>
      <c r="L419" s="2"/>
      <c r="M419" s="2"/>
      <c r="N419" s="2"/>
      <c r="O419" s="2">
        <f t="shared" ref="O419:T419" si="409">ROUND(AB419,2)</f>
        <v>53042.8</v>
      </c>
      <c r="P419" s="2">
        <f t="shared" si="409"/>
        <v>0</v>
      </c>
      <c r="Q419" s="2">
        <f t="shared" si="409"/>
        <v>18524.12</v>
      </c>
      <c r="R419" s="2">
        <f t="shared" si="409"/>
        <v>9386.85</v>
      </c>
      <c r="S419" s="2">
        <f t="shared" si="409"/>
        <v>34518.68</v>
      </c>
      <c r="T419" s="2">
        <f t="shared" si="409"/>
        <v>0</v>
      </c>
      <c r="U419" s="2">
        <f>AH419</f>
        <v>95.871223889999996</v>
      </c>
      <c r="V419" s="2">
        <f>AI419</f>
        <v>0</v>
      </c>
      <c r="W419" s="2">
        <f>ROUND(AJ419,2)</f>
        <v>0</v>
      </c>
      <c r="X419" s="2">
        <f>ROUND(AK419,2)</f>
        <v>27269.74</v>
      </c>
      <c r="Y419" s="2">
        <f>ROUND(AL419,2)</f>
        <v>14152.65</v>
      </c>
      <c r="Z419" s="2"/>
      <c r="AA419" s="2"/>
      <c r="AB419" s="2">
        <f>ROUND(SUMIF(AA407:AA417,"=54436342",O407:O417),2)</f>
        <v>53042.8</v>
      </c>
      <c r="AC419" s="2">
        <f>ROUND(SUMIF(AA407:AA417,"=54436342",P407:P417),2)</f>
        <v>0</v>
      </c>
      <c r="AD419" s="2">
        <f>ROUND(SUMIF(AA407:AA417,"=54436342",Q407:Q417),2)</f>
        <v>18524.12</v>
      </c>
      <c r="AE419" s="2">
        <f>ROUND(SUMIF(AA407:AA417,"=54436342",R407:R417),2)</f>
        <v>9386.85</v>
      </c>
      <c r="AF419" s="2">
        <f>ROUND(SUMIF(AA407:AA417,"=54436342",S407:S417),2)</f>
        <v>34518.68</v>
      </c>
      <c r="AG419" s="2">
        <f>ROUND(SUMIF(AA407:AA417,"=54436342",T407:T417),2)</f>
        <v>0</v>
      </c>
      <c r="AH419" s="2">
        <f>SUMIF(AA407:AA417,"=54436342",U407:U417)</f>
        <v>95.871223889999996</v>
      </c>
      <c r="AI419" s="2">
        <f>SUMIF(AA407:AA417,"=54436342",V407:V417)</f>
        <v>0</v>
      </c>
      <c r="AJ419" s="2">
        <f>ROUND(SUMIF(AA407:AA417,"=54436342",W407:W417),2)</f>
        <v>0</v>
      </c>
      <c r="AK419" s="2">
        <f>ROUND(SUMIF(AA407:AA417,"=54436342",X407:X417),2)</f>
        <v>27269.74</v>
      </c>
      <c r="AL419" s="2">
        <f>ROUND(SUMIF(AA407:AA417,"=54436342",Y407:Y417),2)</f>
        <v>14152.65</v>
      </c>
      <c r="AM419" s="2"/>
      <c r="AN419" s="2"/>
      <c r="AO419" s="2">
        <f t="shared" ref="AO419:BD419" si="410">ROUND(BX419,2)</f>
        <v>0</v>
      </c>
      <c r="AP419" s="2">
        <f t="shared" si="410"/>
        <v>0</v>
      </c>
      <c r="AQ419" s="2">
        <f t="shared" si="410"/>
        <v>0</v>
      </c>
      <c r="AR419" s="2">
        <f t="shared" si="410"/>
        <v>109484.14</v>
      </c>
      <c r="AS419" s="2">
        <f t="shared" si="410"/>
        <v>0</v>
      </c>
      <c r="AT419" s="2">
        <f t="shared" si="410"/>
        <v>109484.14</v>
      </c>
      <c r="AU419" s="2">
        <f t="shared" si="410"/>
        <v>0</v>
      </c>
      <c r="AV419" s="2">
        <f t="shared" si="410"/>
        <v>0</v>
      </c>
      <c r="AW419" s="2">
        <f t="shared" si="410"/>
        <v>0</v>
      </c>
      <c r="AX419" s="2">
        <f t="shared" si="410"/>
        <v>0</v>
      </c>
      <c r="AY419" s="2">
        <f t="shared" si="410"/>
        <v>0</v>
      </c>
      <c r="AZ419" s="2">
        <f t="shared" si="410"/>
        <v>0</v>
      </c>
      <c r="BA419" s="2">
        <f t="shared" si="410"/>
        <v>0</v>
      </c>
      <c r="BB419" s="2">
        <f t="shared" si="410"/>
        <v>0</v>
      </c>
      <c r="BC419" s="2">
        <f t="shared" si="410"/>
        <v>0</v>
      </c>
      <c r="BD419" s="2">
        <f t="shared" si="410"/>
        <v>0</v>
      </c>
      <c r="BE419" s="2"/>
      <c r="BF419" s="2"/>
      <c r="BG419" s="2"/>
      <c r="BH419" s="2"/>
      <c r="BI419" s="2"/>
      <c r="BJ419" s="2"/>
      <c r="BK419" s="2"/>
      <c r="BL419" s="2"/>
      <c r="BM419" s="2"/>
      <c r="BN419" s="2"/>
      <c r="BO419" s="2"/>
      <c r="BP419" s="2"/>
      <c r="BQ419" s="2"/>
      <c r="BR419" s="2"/>
      <c r="BS419" s="2"/>
      <c r="BT419" s="2"/>
      <c r="BU419" s="2"/>
      <c r="BV419" s="2"/>
      <c r="BW419" s="2"/>
      <c r="BX419" s="2">
        <f>ROUND(SUMIF(AA407:AA417,"=54436342",FQ407:FQ417),2)</f>
        <v>0</v>
      </c>
      <c r="BY419" s="2">
        <f>ROUND(SUMIF(AA407:AA417,"=54436342",FR407:FR417),2)</f>
        <v>0</v>
      </c>
      <c r="BZ419" s="2">
        <f>ROUND(SUMIF(AA407:AA417,"=54436342",GL407:GL417),2)</f>
        <v>0</v>
      </c>
      <c r="CA419" s="2">
        <f>ROUND(SUMIF(AA407:AA417,"=54436342",GM407:GM417),2)</f>
        <v>109484.14</v>
      </c>
      <c r="CB419" s="2">
        <f>ROUND(SUMIF(AA407:AA417,"=54436342",GN407:GN417),2)</f>
        <v>0</v>
      </c>
      <c r="CC419" s="2">
        <f>ROUND(SUMIF(AA407:AA417,"=54436342",GO407:GO417),2)</f>
        <v>109484.14</v>
      </c>
      <c r="CD419" s="2">
        <f>ROUND(SUMIF(AA407:AA417,"=54436342",GP407:GP417),2)</f>
        <v>0</v>
      </c>
      <c r="CE419" s="2">
        <f>AC419-BX419</f>
        <v>0</v>
      </c>
      <c r="CF419" s="2">
        <f>AC419-BY419</f>
        <v>0</v>
      </c>
      <c r="CG419" s="2">
        <f>BX419-BZ419</f>
        <v>0</v>
      </c>
      <c r="CH419" s="2">
        <f>AC419-BX419-BY419+BZ419</f>
        <v>0</v>
      </c>
      <c r="CI419" s="2">
        <f>BY419-BZ419</f>
        <v>0</v>
      </c>
      <c r="CJ419" s="2">
        <f>ROUND(SUMIF(AA407:AA417,"=54436342",GX407:GX417),2)</f>
        <v>0</v>
      </c>
      <c r="CK419" s="2">
        <f>ROUND(SUMIF(AA407:AA417,"=54436342",GY407:GY417),2)</f>
        <v>0</v>
      </c>
      <c r="CL419" s="2">
        <f>ROUND(SUMIF(AA407:AA417,"=54436342",GZ407:GZ417),2)</f>
        <v>0</v>
      </c>
      <c r="CM419" s="2">
        <f>ROUND(SUMIF(AA407:AA417,"=54436342",HD407:HD417),2)</f>
        <v>0</v>
      </c>
      <c r="CN419" s="2"/>
      <c r="CO419" s="2"/>
      <c r="CP419" s="2"/>
      <c r="CQ419" s="2"/>
      <c r="CR419" s="2"/>
      <c r="CS419" s="2"/>
      <c r="CT419" s="2"/>
      <c r="CU419" s="2"/>
      <c r="CV419" s="2"/>
      <c r="CW419" s="2"/>
      <c r="CX419" s="2"/>
      <c r="CY419" s="2"/>
      <c r="CZ419" s="2"/>
      <c r="DA419" s="2"/>
      <c r="DB419" s="2"/>
      <c r="DC419" s="2"/>
      <c r="DD419" s="2"/>
      <c r="DE419" s="2"/>
      <c r="DF419" s="2"/>
      <c r="DG419" s="3"/>
      <c r="DH419" s="3"/>
      <c r="DI419" s="3"/>
      <c r="DJ419" s="3"/>
      <c r="DK419" s="3"/>
      <c r="DL419" s="3"/>
      <c r="DM419" s="3"/>
      <c r="DN419" s="3"/>
      <c r="DO419" s="3"/>
      <c r="DP419" s="3"/>
      <c r="DQ419" s="3"/>
      <c r="DR419" s="3"/>
      <c r="DS419" s="3"/>
      <c r="DT419" s="3"/>
      <c r="DU419" s="3"/>
      <c r="DV419" s="3"/>
      <c r="DW419" s="3"/>
      <c r="DX419" s="3"/>
      <c r="DY419" s="3"/>
      <c r="DZ419" s="3"/>
      <c r="EA419" s="3"/>
      <c r="EB419" s="3"/>
      <c r="EC419" s="3"/>
      <c r="ED419" s="3"/>
      <c r="EE419" s="3"/>
      <c r="EF419" s="3"/>
      <c r="EG419" s="3"/>
      <c r="EH419" s="3"/>
      <c r="EI419" s="3"/>
      <c r="EJ419" s="3"/>
      <c r="EK419" s="3"/>
      <c r="EL419" s="3"/>
      <c r="EM419" s="3"/>
      <c r="EN419" s="3"/>
      <c r="EO419" s="3"/>
      <c r="EP419" s="3"/>
      <c r="EQ419" s="3"/>
      <c r="ER419" s="3"/>
      <c r="ES419" s="3"/>
      <c r="ET419" s="3"/>
      <c r="EU419" s="3"/>
      <c r="EV419" s="3"/>
      <c r="EW419" s="3"/>
      <c r="EX419" s="3"/>
      <c r="EY419" s="3"/>
      <c r="EZ419" s="3"/>
      <c r="FA419" s="3"/>
      <c r="FB419" s="3"/>
      <c r="FC419" s="3"/>
      <c r="FD419" s="3"/>
      <c r="FE419" s="3"/>
      <c r="FF419" s="3"/>
      <c r="FG419" s="3"/>
      <c r="FH419" s="3"/>
      <c r="FI419" s="3"/>
      <c r="FJ419" s="3"/>
      <c r="FK419" s="3"/>
      <c r="FL419" s="3"/>
      <c r="FM419" s="3"/>
      <c r="FN419" s="3"/>
      <c r="FO419" s="3"/>
      <c r="FP419" s="3"/>
      <c r="FQ419" s="3"/>
      <c r="FR419" s="3"/>
      <c r="FS419" s="3"/>
      <c r="FT419" s="3"/>
      <c r="FU419" s="3"/>
      <c r="FV419" s="3"/>
      <c r="FW419" s="3"/>
      <c r="FX419" s="3"/>
      <c r="FY419" s="3"/>
      <c r="FZ419" s="3"/>
      <c r="GA419" s="3"/>
      <c r="GB419" s="3"/>
      <c r="GC419" s="3"/>
      <c r="GD419" s="3"/>
      <c r="GE419" s="3"/>
      <c r="GF419" s="3"/>
      <c r="GG419" s="3"/>
      <c r="GH419" s="3"/>
      <c r="GI419" s="3"/>
      <c r="GJ419" s="3"/>
      <c r="GK419" s="3"/>
      <c r="GL419" s="3"/>
      <c r="GM419" s="3"/>
      <c r="GN419" s="3"/>
      <c r="GO419" s="3"/>
      <c r="GP419" s="3"/>
      <c r="GQ419" s="3"/>
      <c r="GR419" s="3"/>
      <c r="GS419" s="3"/>
      <c r="GT419" s="3"/>
      <c r="GU419" s="3"/>
      <c r="GV419" s="3"/>
      <c r="GW419" s="3"/>
      <c r="GX419" s="3">
        <v>0</v>
      </c>
    </row>
    <row r="421" spans="1:245" x14ac:dyDescent="0.2">
      <c r="A421" s="4">
        <v>50</v>
      </c>
      <c r="B421" s="4">
        <v>0</v>
      </c>
      <c r="C421" s="4">
        <v>0</v>
      </c>
      <c r="D421" s="4">
        <v>1</v>
      </c>
      <c r="E421" s="4">
        <v>201</v>
      </c>
      <c r="F421" s="4">
        <f>ROUND(Source!O419,O421)</f>
        <v>53042.8</v>
      </c>
      <c r="G421" s="4" t="s">
        <v>89</v>
      </c>
      <c r="H421" s="4" t="s">
        <v>90</v>
      </c>
      <c r="I421" s="4"/>
      <c r="J421" s="4"/>
      <c r="K421" s="4">
        <v>-201</v>
      </c>
      <c r="L421" s="4">
        <v>1</v>
      </c>
      <c r="M421" s="4">
        <v>3</v>
      </c>
      <c r="N421" s="4" t="s">
        <v>3</v>
      </c>
      <c r="O421" s="4">
        <v>2</v>
      </c>
      <c r="P421" s="4"/>
      <c r="Q421" s="4"/>
      <c r="R421" s="4"/>
      <c r="S421" s="4"/>
      <c r="T421" s="4"/>
      <c r="U421" s="4"/>
      <c r="V421" s="4"/>
      <c r="W421" s="4">
        <v>53042.8</v>
      </c>
      <c r="X421" s="4">
        <v>1</v>
      </c>
      <c r="Y421" s="4">
        <v>53042.8</v>
      </c>
      <c r="Z421" s="4"/>
      <c r="AA421" s="4"/>
      <c r="AB421" s="4"/>
    </row>
    <row r="422" spans="1:245" x14ac:dyDescent="0.2">
      <c r="A422" s="4">
        <v>50</v>
      </c>
      <c r="B422" s="4">
        <v>0</v>
      </c>
      <c r="C422" s="4">
        <v>0</v>
      </c>
      <c r="D422" s="4">
        <v>1</v>
      </c>
      <c r="E422" s="4">
        <v>202</v>
      </c>
      <c r="F422" s="4">
        <f>ROUND(Source!P419,O422)</f>
        <v>0</v>
      </c>
      <c r="G422" s="4" t="s">
        <v>91</v>
      </c>
      <c r="H422" s="4" t="s">
        <v>92</v>
      </c>
      <c r="I422" s="4"/>
      <c r="J422" s="4"/>
      <c r="K422" s="4">
        <v>-202</v>
      </c>
      <c r="L422" s="4">
        <v>2</v>
      </c>
      <c r="M422" s="4">
        <v>3</v>
      </c>
      <c r="N422" s="4" t="s">
        <v>3</v>
      </c>
      <c r="O422" s="4">
        <v>2</v>
      </c>
      <c r="P422" s="4"/>
      <c r="Q422" s="4"/>
      <c r="R422" s="4"/>
      <c r="S422" s="4"/>
      <c r="T422" s="4"/>
      <c r="U422" s="4"/>
      <c r="V422" s="4"/>
      <c r="W422" s="4">
        <v>0</v>
      </c>
      <c r="X422" s="4">
        <v>1</v>
      </c>
      <c r="Y422" s="4">
        <v>0</v>
      </c>
      <c r="Z422" s="4"/>
      <c r="AA422" s="4"/>
      <c r="AB422" s="4"/>
    </row>
    <row r="423" spans="1:245" x14ac:dyDescent="0.2">
      <c r="A423" s="4">
        <v>50</v>
      </c>
      <c r="B423" s="4">
        <v>0</v>
      </c>
      <c r="C423" s="4">
        <v>0</v>
      </c>
      <c r="D423" s="4">
        <v>1</v>
      </c>
      <c r="E423" s="4">
        <v>222</v>
      </c>
      <c r="F423" s="4">
        <f>ROUND(Source!AO419,O423)</f>
        <v>0</v>
      </c>
      <c r="G423" s="4" t="s">
        <v>93</v>
      </c>
      <c r="H423" s="4" t="s">
        <v>94</v>
      </c>
      <c r="I423" s="4"/>
      <c r="J423" s="4"/>
      <c r="K423" s="4">
        <v>-222</v>
      </c>
      <c r="L423" s="4">
        <v>3</v>
      </c>
      <c r="M423" s="4">
        <v>3</v>
      </c>
      <c r="N423" s="4" t="s">
        <v>3</v>
      </c>
      <c r="O423" s="4">
        <v>2</v>
      </c>
      <c r="P423" s="4"/>
      <c r="Q423" s="4"/>
      <c r="R423" s="4"/>
      <c r="S423" s="4"/>
      <c r="T423" s="4"/>
      <c r="U423" s="4"/>
      <c r="V423" s="4"/>
      <c r="W423" s="4">
        <v>0</v>
      </c>
      <c r="X423" s="4">
        <v>1</v>
      </c>
      <c r="Y423" s="4">
        <v>0</v>
      </c>
      <c r="Z423" s="4"/>
      <c r="AA423" s="4"/>
      <c r="AB423" s="4"/>
    </row>
    <row r="424" spans="1:245" x14ac:dyDescent="0.2">
      <c r="A424" s="4">
        <v>50</v>
      </c>
      <c r="B424" s="4">
        <v>0</v>
      </c>
      <c r="C424" s="4">
        <v>0</v>
      </c>
      <c r="D424" s="4">
        <v>1</v>
      </c>
      <c r="E424" s="4">
        <v>225</v>
      </c>
      <c r="F424" s="4">
        <f>ROUND(Source!AV419,O424)</f>
        <v>0</v>
      </c>
      <c r="G424" s="4" t="s">
        <v>95</v>
      </c>
      <c r="H424" s="4" t="s">
        <v>96</v>
      </c>
      <c r="I424" s="4"/>
      <c r="J424" s="4"/>
      <c r="K424" s="4">
        <v>-225</v>
      </c>
      <c r="L424" s="4">
        <v>4</v>
      </c>
      <c r="M424" s="4">
        <v>3</v>
      </c>
      <c r="N424" s="4" t="s">
        <v>3</v>
      </c>
      <c r="O424" s="4">
        <v>2</v>
      </c>
      <c r="P424" s="4"/>
      <c r="Q424" s="4"/>
      <c r="R424" s="4"/>
      <c r="S424" s="4"/>
      <c r="T424" s="4"/>
      <c r="U424" s="4"/>
      <c r="V424" s="4"/>
      <c r="W424" s="4">
        <v>0</v>
      </c>
      <c r="X424" s="4">
        <v>1</v>
      </c>
      <c r="Y424" s="4">
        <v>0</v>
      </c>
      <c r="Z424" s="4"/>
      <c r="AA424" s="4"/>
      <c r="AB424" s="4"/>
    </row>
    <row r="425" spans="1:245" x14ac:dyDescent="0.2">
      <c r="A425" s="4">
        <v>50</v>
      </c>
      <c r="B425" s="4">
        <v>0</v>
      </c>
      <c r="C425" s="4">
        <v>0</v>
      </c>
      <c r="D425" s="4">
        <v>1</v>
      </c>
      <c r="E425" s="4">
        <v>226</v>
      </c>
      <c r="F425" s="4">
        <f>ROUND(Source!AW419,O425)</f>
        <v>0</v>
      </c>
      <c r="G425" s="4" t="s">
        <v>97</v>
      </c>
      <c r="H425" s="4" t="s">
        <v>98</v>
      </c>
      <c r="I425" s="4"/>
      <c r="J425" s="4"/>
      <c r="K425" s="4">
        <v>-226</v>
      </c>
      <c r="L425" s="4">
        <v>5</v>
      </c>
      <c r="M425" s="4">
        <v>3</v>
      </c>
      <c r="N425" s="4" t="s">
        <v>3</v>
      </c>
      <c r="O425" s="4">
        <v>2</v>
      </c>
      <c r="P425" s="4"/>
      <c r="Q425" s="4"/>
      <c r="R425" s="4"/>
      <c r="S425" s="4"/>
      <c r="T425" s="4"/>
      <c r="U425" s="4"/>
      <c r="V425" s="4"/>
      <c r="W425" s="4">
        <v>0</v>
      </c>
      <c r="X425" s="4">
        <v>1</v>
      </c>
      <c r="Y425" s="4">
        <v>0</v>
      </c>
      <c r="Z425" s="4"/>
      <c r="AA425" s="4"/>
      <c r="AB425" s="4"/>
    </row>
    <row r="426" spans="1:245" x14ac:dyDescent="0.2">
      <c r="A426" s="4">
        <v>50</v>
      </c>
      <c r="B426" s="4">
        <v>0</v>
      </c>
      <c r="C426" s="4">
        <v>0</v>
      </c>
      <c r="D426" s="4">
        <v>1</v>
      </c>
      <c r="E426" s="4">
        <v>227</v>
      </c>
      <c r="F426" s="4">
        <f>ROUND(Source!AX419,O426)</f>
        <v>0</v>
      </c>
      <c r="G426" s="4" t="s">
        <v>99</v>
      </c>
      <c r="H426" s="4" t="s">
        <v>100</v>
      </c>
      <c r="I426" s="4"/>
      <c r="J426" s="4"/>
      <c r="K426" s="4">
        <v>-227</v>
      </c>
      <c r="L426" s="4">
        <v>6</v>
      </c>
      <c r="M426" s="4">
        <v>3</v>
      </c>
      <c r="N426" s="4" t="s">
        <v>3</v>
      </c>
      <c r="O426" s="4">
        <v>2</v>
      </c>
      <c r="P426" s="4"/>
      <c r="Q426" s="4"/>
      <c r="R426" s="4"/>
      <c r="S426" s="4"/>
      <c r="T426" s="4"/>
      <c r="U426" s="4"/>
      <c r="V426" s="4"/>
      <c r="W426" s="4">
        <v>0</v>
      </c>
      <c r="X426" s="4">
        <v>1</v>
      </c>
      <c r="Y426" s="4">
        <v>0</v>
      </c>
      <c r="Z426" s="4"/>
      <c r="AA426" s="4"/>
      <c r="AB426" s="4"/>
    </row>
    <row r="427" spans="1:245" x14ac:dyDescent="0.2">
      <c r="A427" s="4">
        <v>50</v>
      </c>
      <c r="B427" s="4">
        <v>0</v>
      </c>
      <c r="C427" s="4">
        <v>0</v>
      </c>
      <c r="D427" s="4">
        <v>1</v>
      </c>
      <c r="E427" s="4">
        <v>228</v>
      </c>
      <c r="F427" s="4">
        <f>ROUND(Source!AY419,O427)</f>
        <v>0</v>
      </c>
      <c r="G427" s="4" t="s">
        <v>101</v>
      </c>
      <c r="H427" s="4" t="s">
        <v>102</v>
      </c>
      <c r="I427" s="4"/>
      <c r="J427" s="4"/>
      <c r="K427" s="4">
        <v>-228</v>
      </c>
      <c r="L427" s="4">
        <v>7</v>
      </c>
      <c r="M427" s="4">
        <v>3</v>
      </c>
      <c r="N427" s="4" t="s">
        <v>3</v>
      </c>
      <c r="O427" s="4">
        <v>2</v>
      </c>
      <c r="P427" s="4"/>
      <c r="Q427" s="4"/>
      <c r="R427" s="4"/>
      <c r="S427" s="4"/>
      <c r="T427" s="4"/>
      <c r="U427" s="4"/>
      <c r="V427" s="4"/>
      <c r="W427" s="4">
        <v>0</v>
      </c>
      <c r="X427" s="4">
        <v>1</v>
      </c>
      <c r="Y427" s="4">
        <v>0</v>
      </c>
      <c r="Z427" s="4"/>
      <c r="AA427" s="4"/>
      <c r="AB427" s="4"/>
    </row>
    <row r="428" spans="1:245" x14ac:dyDescent="0.2">
      <c r="A428" s="4">
        <v>50</v>
      </c>
      <c r="B428" s="4">
        <v>0</v>
      </c>
      <c r="C428" s="4">
        <v>0</v>
      </c>
      <c r="D428" s="4">
        <v>1</v>
      </c>
      <c r="E428" s="4">
        <v>216</v>
      </c>
      <c r="F428" s="4">
        <f>ROUND(Source!AP419,O428)</f>
        <v>0</v>
      </c>
      <c r="G428" s="4" t="s">
        <v>103</v>
      </c>
      <c r="H428" s="4" t="s">
        <v>104</v>
      </c>
      <c r="I428" s="4"/>
      <c r="J428" s="4"/>
      <c r="K428" s="4">
        <v>-216</v>
      </c>
      <c r="L428" s="4">
        <v>8</v>
      </c>
      <c r="M428" s="4">
        <v>3</v>
      </c>
      <c r="N428" s="4" t="s">
        <v>3</v>
      </c>
      <c r="O428" s="4">
        <v>2</v>
      </c>
      <c r="P428" s="4"/>
      <c r="Q428" s="4"/>
      <c r="R428" s="4"/>
      <c r="S428" s="4"/>
      <c r="T428" s="4"/>
      <c r="U428" s="4"/>
      <c r="V428" s="4"/>
      <c r="W428" s="4">
        <v>0</v>
      </c>
      <c r="X428" s="4">
        <v>1</v>
      </c>
      <c r="Y428" s="4">
        <v>0</v>
      </c>
      <c r="Z428" s="4"/>
      <c r="AA428" s="4"/>
      <c r="AB428" s="4"/>
    </row>
    <row r="429" spans="1:245" x14ac:dyDescent="0.2">
      <c r="A429" s="4">
        <v>50</v>
      </c>
      <c r="B429" s="4">
        <v>0</v>
      </c>
      <c r="C429" s="4">
        <v>0</v>
      </c>
      <c r="D429" s="4">
        <v>1</v>
      </c>
      <c r="E429" s="4">
        <v>223</v>
      </c>
      <c r="F429" s="4">
        <f>ROUND(Source!AQ419,O429)</f>
        <v>0</v>
      </c>
      <c r="G429" s="4" t="s">
        <v>105</v>
      </c>
      <c r="H429" s="4" t="s">
        <v>106</v>
      </c>
      <c r="I429" s="4"/>
      <c r="J429" s="4"/>
      <c r="K429" s="4">
        <v>-223</v>
      </c>
      <c r="L429" s="4">
        <v>9</v>
      </c>
      <c r="M429" s="4">
        <v>3</v>
      </c>
      <c r="N429" s="4" t="s">
        <v>3</v>
      </c>
      <c r="O429" s="4">
        <v>2</v>
      </c>
      <c r="P429" s="4"/>
      <c r="Q429" s="4"/>
      <c r="R429" s="4"/>
      <c r="S429" s="4"/>
      <c r="T429" s="4"/>
      <c r="U429" s="4"/>
      <c r="V429" s="4"/>
      <c r="W429" s="4">
        <v>0</v>
      </c>
      <c r="X429" s="4">
        <v>1</v>
      </c>
      <c r="Y429" s="4">
        <v>0</v>
      </c>
      <c r="Z429" s="4"/>
      <c r="AA429" s="4"/>
      <c r="AB429" s="4"/>
    </row>
    <row r="430" spans="1:245" x14ac:dyDescent="0.2">
      <c r="A430" s="4">
        <v>50</v>
      </c>
      <c r="B430" s="4">
        <v>0</v>
      </c>
      <c r="C430" s="4">
        <v>0</v>
      </c>
      <c r="D430" s="4">
        <v>1</v>
      </c>
      <c r="E430" s="4">
        <v>229</v>
      </c>
      <c r="F430" s="4">
        <f>ROUND(Source!AZ419,O430)</f>
        <v>0</v>
      </c>
      <c r="G430" s="4" t="s">
        <v>107</v>
      </c>
      <c r="H430" s="4" t="s">
        <v>108</v>
      </c>
      <c r="I430" s="4"/>
      <c r="J430" s="4"/>
      <c r="K430" s="4">
        <v>-229</v>
      </c>
      <c r="L430" s="4">
        <v>10</v>
      </c>
      <c r="M430" s="4">
        <v>3</v>
      </c>
      <c r="N430" s="4" t="s">
        <v>3</v>
      </c>
      <c r="O430" s="4">
        <v>2</v>
      </c>
      <c r="P430" s="4"/>
      <c r="Q430" s="4"/>
      <c r="R430" s="4"/>
      <c r="S430" s="4"/>
      <c r="T430" s="4"/>
      <c r="U430" s="4"/>
      <c r="V430" s="4"/>
      <c r="W430" s="4">
        <v>0</v>
      </c>
      <c r="X430" s="4">
        <v>1</v>
      </c>
      <c r="Y430" s="4">
        <v>0</v>
      </c>
      <c r="Z430" s="4"/>
      <c r="AA430" s="4"/>
      <c r="AB430" s="4"/>
    </row>
    <row r="431" spans="1:245" x14ac:dyDescent="0.2">
      <c r="A431" s="4">
        <v>50</v>
      </c>
      <c r="B431" s="4">
        <v>0</v>
      </c>
      <c r="C431" s="4">
        <v>0</v>
      </c>
      <c r="D431" s="4">
        <v>1</v>
      </c>
      <c r="E431" s="4">
        <v>203</v>
      </c>
      <c r="F431" s="4">
        <f>ROUND(Source!Q419,O431)</f>
        <v>18524.12</v>
      </c>
      <c r="G431" s="4" t="s">
        <v>109</v>
      </c>
      <c r="H431" s="4" t="s">
        <v>110</v>
      </c>
      <c r="I431" s="4"/>
      <c r="J431" s="4"/>
      <c r="K431" s="4">
        <v>-203</v>
      </c>
      <c r="L431" s="4">
        <v>11</v>
      </c>
      <c r="M431" s="4">
        <v>3</v>
      </c>
      <c r="N431" s="4" t="s">
        <v>3</v>
      </c>
      <c r="O431" s="4">
        <v>2</v>
      </c>
      <c r="P431" s="4"/>
      <c r="Q431" s="4"/>
      <c r="R431" s="4"/>
      <c r="S431" s="4"/>
      <c r="T431" s="4"/>
      <c r="U431" s="4"/>
      <c r="V431" s="4"/>
      <c r="W431" s="4">
        <v>18524.12</v>
      </c>
      <c r="X431" s="4">
        <v>1</v>
      </c>
      <c r="Y431" s="4">
        <v>18524.12</v>
      </c>
      <c r="Z431" s="4"/>
      <c r="AA431" s="4"/>
      <c r="AB431" s="4"/>
    </row>
    <row r="432" spans="1:245" x14ac:dyDescent="0.2">
      <c r="A432" s="4">
        <v>50</v>
      </c>
      <c r="B432" s="4">
        <v>0</v>
      </c>
      <c r="C432" s="4">
        <v>0</v>
      </c>
      <c r="D432" s="4">
        <v>1</v>
      </c>
      <c r="E432" s="4">
        <v>231</v>
      </c>
      <c r="F432" s="4">
        <f>ROUND(Source!BB419,O432)</f>
        <v>0</v>
      </c>
      <c r="G432" s="4" t="s">
        <v>111</v>
      </c>
      <c r="H432" s="4" t="s">
        <v>112</v>
      </c>
      <c r="I432" s="4"/>
      <c r="J432" s="4"/>
      <c r="K432" s="4">
        <v>-231</v>
      </c>
      <c r="L432" s="4">
        <v>12</v>
      </c>
      <c r="M432" s="4">
        <v>3</v>
      </c>
      <c r="N432" s="4" t="s">
        <v>3</v>
      </c>
      <c r="O432" s="4">
        <v>2</v>
      </c>
      <c r="P432" s="4"/>
      <c r="Q432" s="4"/>
      <c r="R432" s="4"/>
      <c r="S432" s="4"/>
      <c r="T432" s="4"/>
      <c r="U432" s="4"/>
      <c r="V432" s="4"/>
      <c r="W432" s="4">
        <v>0</v>
      </c>
      <c r="X432" s="4">
        <v>1</v>
      </c>
      <c r="Y432" s="4">
        <v>0</v>
      </c>
      <c r="Z432" s="4"/>
      <c r="AA432" s="4"/>
      <c r="AB432" s="4"/>
    </row>
    <row r="433" spans="1:28" x14ac:dyDescent="0.2">
      <c r="A433" s="4">
        <v>50</v>
      </c>
      <c r="B433" s="4">
        <v>0</v>
      </c>
      <c r="C433" s="4">
        <v>0</v>
      </c>
      <c r="D433" s="4">
        <v>1</v>
      </c>
      <c r="E433" s="4">
        <v>204</v>
      </c>
      <c r="F433" s="4">
        <f>ROUND(Source!R419,O433)</f>
        <v>9386.85</v>
      </c>
      <c r="G433" s="4" t="s">
        <v>113</v>
      </c>
      <c r="H433" s="4" t="s">
        <v>114</v>
      </c>
      <c r="I433" s="4"/>
      <c r="J433" s="4"/>
      <c r="K433" s="4">
        <v>-204</v>
      </c>
      <c r="L433" s="4">
        <v>13</v>
      </c>
      <c r="M433" s="4">
        <v>3</v>
      </c>
      <c r="N433" s="4" t="s">
        <v>3</v>
      </c>
      <c r="O433" s="4">
        <v>2</v>
      </c>
      <c r="P433" s="4"/>
      <c r="Q433" s="4"/>
      <c r="R433" s="4"/>
      <c r="S433" s="4"/>
      <c r="T433" s="4"/>
      <c r="U433" s="4"/>
      <c r="V433" s="4"/>
      <c r="W433" s="4">
        <v>9386.85</v>
      </c>
      <c r="X433" s="4">
        <v>1</v>
      </c>
      <c r="Y433" s="4">
        <v>9386.85</v>
      </c>
      <c r="Z433" s="4"/>
      <c r="AA433" s="4"/>
      <c r="AB433" s="4"/>
    </row>
    <row r="434" spans="1:28" x14ac:dyDescent="0.2">
      <c r="A434" s="4">
        <v>50</v>
      </c>
      <c r="B434" s="4">
        <v>0</v>
      </c>
      <c r="C434" s="4">
        <v>0</v>
      </c>
      <c r="D434" s="4">
        <v>1</v>
      </c>
      <c r="E434" s="4">
        <v>205</v>
      </c>
      <c r="F434" s="4">
        <f>ROUND(Source!S419,O434)</f>
        <v>34518.68</v>
      </c>
      <c r="G434" s="4" t="s">
        <v>115</v>
      </c>
      <c r="H434" s="4" t="s">
        <v>116</v>
      </c>
      <c r="I434" s="4"/>
      <c r="J434" s="4"/>
      <c r="K434" s="4">
        <v>-205</v>
      </c>
      <c r="L434" s="4">
        <v>14</v>
      </c>
      <c r="M434" s="4">
        <v>3</v>
      </c>
      <c r="N434" s="4" t="s">
        <v>3</v>
      </c>
      <c r="O434" s="4">
        <v>2</v>
      </c>
      <c r="P434" s="4"/>
      <c r="Q434" s="4"/>
      <c r="R434" s="4"/>
      <c r="S434" s="4"/>
      <c r="T434" s="4"/>
      <c r="U434" s="4"/>
      <c r="V434" s="4"/>
      <c r="W434" s="4">
        <v>34518.68</v>
      </c>
      <c r="X434" s="4">
        <v>1</v>
      </c>
      <c r="Y434" s="4">
        <v>34518.68</v>
      </c>
      <c r="Z434" s="4"/>
      <c r="AA434" s="4"/>
      <c r="AB434" s="4"/>
    </row>
    <row r="435" spans="1:28" x14ac:dyDescent="0.2">
      <c r="A435" s="4">
        <v>50</v>
      </c>
      <c r="B435" s="4">
        <v>0</v>
      </c>
      <c r="C435" s="4">
        <v>0</v>
      </c>
      <c r="D435" s="4">
        <v>1</v>
      </c>
      <c r="E435" s="4">
        <v>232</v>
      </c>
      <c r="F435" s="4">
        <f>ROUND(Source!BC419,O435)</f>
        <v>0</v>
      </c>
      <c r="G435" s="4" t="s">
        <v>117</v>
      </c>
      <c r="H435" s="4" t="s">
        <v>118</v>
      </c>
      <c r="I435" s="4"/>
      <c r="J435" s="4"/>
      <c r="K435" s="4">
        <v>-232</v>
      </c>
      <c r="L435" s="4">
        <v>15</v>
      </c>
      <c r="M435" s="4">
        <v>3</v>
      </c>
      <c r="N435" s="4" t="s">
        <v>3</v>
      </c>
      <c r="O435" s="4">
        <v>2</v>
      </c>
      <c r="P435" s="4"/>
      <c r="Q435" s="4"/>
      <c r="R435" s="4"/>
      <c r="S435" s="4"/>
      <c r="T435" s="4"/>
      <c r="U435" s="4"/>
      <c r="V435" s="4"/>
      <c r="W435" s="4">
        <v>0</v>
      </c>
      <c r="X435" s="4">
        <v>1</v>
      </c>
      <c r="Y435" s="4">
        <v>0</v>
      </c>
      <c r="Z435" s="4"/>
      <c r="AA435" s="4"/>
      <c r="AB435" s="4"/>
    </row>
    <row r="436" spans="1:28" x14ac:dyDescent="0.2">
      <c r="A436" s="4">
        <v>50</v>
      </c>
      <c r="B436" s="4">
        <v>0</v>
      </c>
      <c r="C436" s="4">
        <v>0</v>
      </c>
      <c r="D436" s="4">
        <v>1</v>
      </c>
      <c r="E436" s="4">
        <v>214</v>
      </c>
      <c r="F436" s="4">
        <f>ROUND(Source!AS419,O436)</f>
        <v>0</v>
      </c>
      <c r="G436" s="4" t="s">
        <v>119</v>
      </c>
      <c r="H436" s="4" t="s">
        <v>120</v>
      </c>
      <c r="I436" s="4"/>
      <c r="J436" s="4"/>
      <c r="K436" s="4">
        <v>-214</v>
      </c>
      <c r="L436" s="4">
        <v>16</v>
      </c>
      <c r="M436" s="4">
        <v>3</v>
      </c>
      <c r="N436" s="4" t="s">
        <v>3</v>
      </c>
      <c r="O436" s="4">
        <v>2</v>
      </c>
      <c r="P436" s="4"/>
      <c r="Q436" s="4"/>
      <c r="R436" s="4"/>
      <c r="S436" s="4"/>
      <c r="T436" s="4"/>
      <c r="U436" s="4"/>
      <c r="V436" s="4"/>
      <c r="W436" s="4">
        <v>0</v>
      </c>
      <c r="X436" s="4">
        <v>1</v>
      </c>
      <c r="Y436" s="4">
        <v>0</v>
      </c>
      <c r="Z436" s="4"/>
      <c r="AA436" s="4"/>
      <c r="AB436" s="4"/>
    </row>
    <row r="437" spans="1:28" x14ac:dyDescent="0.2">
      <c r="A437" s="4">
        <v>50</v>
      </c>
      <c r="B437" s="4">
        <v>0</v>
      </c>
      <c r="C437" s="4">
        <v>0</v>
      </c>
      <c r="D437" s="4">
        <v>1</v>
      </c>
      <c r="E437" s="4">
        <v>215</v>
      </c>
      <c r="F437" s="4">
        <f>ROUND(Source!AT419,O437)</f>
        <v>109484.14</v>
      </c>
      <c r="G437" s="4" t="s">
        <v>121</v>
      </c>
      <c r="H437" s="4" t="s">
        <v>122</v>
      </c>
      <c r="I437" s="4"/>
      <c r="J437" s="4"/>
      <c r="K437" s="4">
        <v>-215</v>
      </c>
      <c r="L437" s="4">
        <v>17</v>
      </c>
      <c r="M437" s="4">
        <v>3</v>
      </c>
      <c r="N437" s="4" t="s">
        <v>3</v>
      </c>
      <c r="O437" s="4">
        <v>2</v>
      </c>
      <c r="P437" s="4"/>
      <c r="Q437" s="4"/>
      <c r="R437" s="4"/>
      <c r="S437" s="4"/>
      <c r="T437" s="4"/>
      <c r="U437" s="4"/>
      <c r="V437" s="4"/>
      <c r="W437" s="4">
        <v>109484.14</v>
      </c>
      <c r="X437" s="4">
        <v>1</v>
      </c>
      <c r="Y437" s="4">
        <v>109484.14</v>
      </c>
      <c r="Z437" s="4"/>
      <c r="AA437" s="4"/>
      <c r="AB437" s="4"/>
    </row>
    <row r="438" spans="1:28" x14ac:dyDescent="0.2">
      <c r="A438" s="4">
        <v>50</v>
      </c>
      <c r="B438" s="4">
        <v>0</v>
      </c>
      <c r="C438" s="4">
        <v>0</v>
      </c>
      <c r="D438" s="4">
        <v>1</v>
      </c>
      <c r="E438" s="4">
        <v>217</v>
      </c>
      <c r="F438" s="4">
        <f>ROUND(Source!AU419,O438)</f>
        <v>0</v>
      </c>
      <c r="G438" s="4" t="s">
        <v>123</v>
      </c>
      <c r="H438" s="4" t="s">
        <v>124</v>
      </c>
      <c r="I438" s="4"/>
      <c r="J438" s="4"/>
      <c r="K438" s="4">
        <v>-217</v>
      </c>
      <c r="L438" s="4">
        <v>18</v>
      </c>
      <c r="M438" s="4">
        <v>3</v>
      </c>
      <c r="N438" s="4" t="s">
        <v>3</v>
      </c>
      <c r="O438" s="4">
        <v>2</v>
      </c>
      <c r="P438" s="4"/>
      <c r="Q438" s="4"/>
      <c r="R438" s="4"/>
      <c r="S438" s="4"/>
      <c r="T438" s="4"/>
      <c r="U438" s="4"/>
      <c r="V438" s="4"/>
      <c r="W438" s="4">
        <v>0</v>
      </c>
      <c r="X438" s="4">
        <v>1</v>
      </c>
      <c r="Y438" s="4">
        <v>0</v>
      </c>
      <c r="Z438" s="4"/>
      <c r="AA438" s="4"/>
      <c r="AB438" s="4"/>
    </row>
    <row r="439" spans="1:28" x14ac:dyDescent="0.2">
      <c r="A439" s="4">
        <v>50</v>
      </c>
      <c r="B439" s="4">
        <v>0</v>
      </c>
      <c r="C439" s="4">
        <v>0</v>
      </c>
      <c r="D439" s="4">
        <v>1</v>
      </c>
      <c r="E439" s="4">
        <v>230</v>
      </c>
      <c r="F439" s="4">
        <f>ROUND(Source!BA419,O439)</f>
        <v>0</v>
      </c>
      <c r="G439" s="4" t="s">
        <v>125</v>
      </c>
      <c r="H439" s="4" t="s">
        <v>126</v>
      </c>
      <c r="I439" s="4"/>
      <c r="J439" s="4"/>
      <c r="K439" s="4">
        <v>-230</v>
      </c>
      <c r="L439" s="4">
        <v>19</v>
      </c>
      <c r="M439" s="4">
        <v>3</v>
      </c>
      <c r="N439" s="4" t="s">
        <v>3</v>
      </c>
      <c r="O439" s="4">
        <v>2</v>
      </c>
      <c r="P439" s="4"/>
      <c r="Q439" s="4"/>
      <c r="R439" s="4"/>
      <c r="S439" s="4"/>
      <c r="T439" s="4"/>
      <c r="U439" s="4"/>
      <c r="V439" s="4"/>
      <c r="W439" s="4">
        <v>0</v>
      </c>
      <c r="X439" s="4">
        <v>1</v>
      </c>
      <c r="Y439" s="4">
        <v>0</v>
      </c>
      <c r="Z439" s="4"/>
      <c r="AA439" s="4"/>
      <c r="AB439" s="4"/>
    </row>
    <row r="440" spans="1:28" x14ac:dyDescent="0.2">
      <c r="A440" s="4">
        <v>50</v>
      </c>
      <c r="B440" s="4">
        <v>0</v>
      </c>
      <c r="C440" s="4">
        <v>0</v>
      </c>
      <c r="D440" s="4">
        <v>1</v>
      </c>
      <c r="E440" s="4">
        <v>206</v>
      </c>
      <c r="F440" s="4">
        <f>ROUND(Source!T419,O440)</f>
        <v>0</v>
      </c>
      <c r="G440" s="4" t="s">
        <v>127</v>
      </c>
      <c r="H440" s="4" t="s">
        <v>128</v>
      </c>
      <c r="I440" s="4"/>
      <c r="J440" s="4"/>
      <c r="K440" s="4">
        <v>-206</v>
      </c>
      <c r="L440" s="4">
        <v>20</v>
      </c>
      <c r="M440" s="4">
        <v>3</v>
      </c>
      <c r="N440" s="4" t="s">
        <v>3</v>
      </c>
      <c r="O440" s="4">
        <v>2</v>
      </c>
      <c r="P440" s="4"/>
      <c r="Q440" s="4"/>
      <c r="R440" s="4"/>
      <c r="S440" s="4"/>
      <c r="T440" s="4"/>
      <c r="U440" s="4"/>
      <c r="V440" s="4"/>
      <c r="W440" s="4">
        <v>0</v>
      </c>
      <c r="X440" s="4">
        <v>1</v>
      </c>
      <c r="Y440" s="4">
        <v>0</v>
      </c>
      <c r="Z440" s="4"/>
      <c r="AA440" s="4"/>
      <c r="AB440" s="4"/>
    </row>
    <row r="441" spans="1:28" x14ac:dyDescent="0.2">
      <c r="A441" s="4">
        <v>50</v>
      </c>
      <c r="B441" s="4">
        <v>0</v>
      </c>
      <c r="C441" s="4">
        <v>0</v>
      </c>
      <c r="D441" s="4">
        <v>1</v>
      </c>
      <c r="E441" s="4">
        <v>207</v>
      </c>
      <c r="F441" s="4">
        <f>Source!U419</f>
        <v>95.871223889999996</v>
      </c>
      <c r="G441" s="4" t="s">
        <v>129</v>
      </c>
      <c r="H441" s="4" t="s">
        <v>130</v>
      </c>
      <c r="I441" s="4"/>
      <c r="J441" s="4"/>
      <c r="K441" s="4">
        <v>-207</v>
      </c>
      <c r="L441" s="4">
        <v>21</v>
      </c>
      <c r="M441" s="4">
        <v>3</v>
      </c>
      <c r="N441" s="4" t="s">
        <v>3</v>
      </c>
      <c r="O441" s="4">
        <v>-1</v>
      </c>
      <c r="P441" s="4"/>
      <c r="Q441" s="4"/>
      <c r="R441" s="4"/>
      <c r="S441" s="4"/>
      <c r="T441" s="4"/>
      <c r="U441" s="4"/>
      <c r="V441" s="4"/>
      <c r="W441" s="4">
        <v>95.87122389000001</v>
      </c>
      <c r="X441" s="4">
        <v>1</v>
      </c>
      <c r="Y441" s="4">
        <v>95.87122389000001</v>
      </c>
      <c r="Z441" s="4"/>
      <c r="AA441" s="4"/>
      <c r="AB441" s="4"/>
    </row>
    <row r="442" spans="1:28" x14ac:dyDescent="0.2">
      <c r="A442" s="4">
        <v>50</v>
      </c>
      <c r="B442" s="4">
        <v>0</v>
      </c>
      <c r="C442" s="4">
        <v>0</v>
      </c>
      <c r="D442" s="4">
        <v>1</v>
      </c>
      <c r="E442" s="4">
        <v>208</v>
      </c>
      <c r="F442" s="4">
        <f>Source!V419</f>
        <v>0</v>
      </c>
      <c r="G442" s="4" t="s">
        <v>131</v>
      </c>
      <c r="H442" s="4" t="s">
        <v>132</v>
      </c>
      <c r="I442" s="4"/>
      <c r="J442" s="4"/>
      <c r="K442" s="4">
        <v>-208</v>
      </c>
      <c r="L442" s="4">
        <v>22</v>
      </c>
      <c r="M442" s="4">
        <v>3</v>
      </c>
      <c r="N442" s="4" t="s">
        <v>3</v>
      </c>
      <c r="O442" s="4">
        <v>-1</v>
      </c>
      <c r="P442" s="4"/>
      <c r="Q442" s="4"/>
      <c r="R442" s="4"/>
      <c r="S442" s="4"/>
      <c r="T442" s="4"/>
      <c r="U442" s="4"/>
      <c r="V442" s="4"/>
      <c r="W442" s="4">
        <v>0</v>
      </c>
      <c r="X442" s="4">
        <v>1</v>
      </c>
      <c r="Y442" s="4">
        <v>0</v>
      </c>
      <c r="Z442" s="4"/>
      <c r="AA442" s="4"/>
      <c r="AB442" s="4"/>
    </row>
    <row r="443" spans="1:28" x14ac:dyDescent="0.2">
      <c r="A443" s="4">
        <v>50</v>
      </c>
      <c r="B443" s="4">
        <v>0</v>
      </c>
      <c r="C443" s="4">
        <v>0</v>
      </c>
      <c r="D443" s="4">
        <v>1</v>
      </c>
      <c r="E443" s="4">
        <v>209</v>
      </c>
      <c r="F443" s="4">
        <f>ROUND(Source!W419,O443)</f>
        <v>0</v>
      </c>
      <c r="G443" s="4" t="s">
        <v>133</v>
      </c>
      <c r="H443" s="4" t="s">
        <v>134</v>
      </c>
      <c r="I443" s="4"/>
      <c r="J443" s="4"/>
      <c r="K443" s="4">
        <v>-209</v>
      </c>
      <c r="L443" s="4">
        <v>23</v>
      </c>
      <c r="M443" s="4">
        <v>3</v>
      </c>
      <c r="N443" s="4" t="s">
        <v>3</v>
      </c>
      <c r="O443" s="4">
        <v>2</v>
      </c>
      <c r="P443" s="4"/>
      <c r="Q443" s="4"/>
      <c r="R443" s="4"/>
      <c r="S443" s="4"/>
      <c r="T443" s="4"/>
      <c r="U443" s="4"/>
      <c r="V443" s="4"/>
      <c r="W443" s="4">
        <v>0</v>
      </c>
      <c r="X443" s="4">
        <v>1</v>
      </c>
      <c r="Y443" s="4">
        <v>0</v>
      </c>
      <c r="Z443" s="4"/>
      <c r="AA443" s="4"/>
      <c r="AB443" s="4"/>
    </row>
    <row r="444" spans="1:28" x14ac:dyDescent="0.2">
      <c r="A444" s="4">
        <v>50</v>
      </c>
      <c r="B444" s="4">
        <v>0</v>
      </c>
      <c r="C444" s="4">
        <v>0</v>
      </c>
      <c r="D444" s="4">
        <v>1</v>
      </c>
      <c r="E444" s="4">
        <v>233</v>
      </c>
      <c r="F444" s="4">
        <f>ROUND(Source!BD419,O444)</f>
        <v>0</v>
      </c>
      <c r="G444" s="4" t="s">
        <v>135</v>
      </c>
      <c r="H444" s="4" t="s">
        <v>136</v>
      </c>
      <c r="I444" s="4"/>
      <c r="J444" s="4"/>
      <c r="K444" s="4">
        <v>-233</v>
      </c>
      <c r="L444" s="4">
        <v>24</v>
      </c>
      <c r="M444" s="4">
        <v>3</v>
      </c>
      <c r="N444" s="4" t="s">
        <v>3</v>
      </c>
      <c r="O444" s="4">
        <v>2</v>
      </c>
      <c r="P444" s="4"/>
      <c r="Q444" s="4"/>
      <c r="R444" s="4"/>
      <c r="S444" s="4"/>
      <c r="T444" s="4"/>
      <c r="U444" s="4"/>
      <c r="V444" s="4"/>
      <c r="W444" s="4">
        <v>0</v>
      </c>
      <c r="X444" s="4">
        <v>1</v>
      </c>
      <c r="Y444" s="4">
        <v>0</v>
      </c>
      <c r="Z444" s="4"/>
      <c r="AA444" s="4"/>
      <c r="AB444" s="4"/>
    </row>
    <row r="445" spans="1:28" x14ac:dyDescent="0.2">
      <c r="A445" s="4">
        <v>50</v>
      </c>
      <c r="B445" s="4">
        <v>0</v>
      </c>
      <c r="C445" s="4">
        <v>0</v>
      </c>
      <c r="D445" s="4">
        <v>1</v>
      </c>
      <c r="E445" s="4">
        <v>210</v>
      </c>
      <c r="F445" s="4">
        <f>ROUND(Source!X419,O445)</f>
        <v>27269.74</v>
      </c>
      <c r="G445" s="4" t="s">
        <v>137</v>
      </c>
      <c r="H445" s="4" t="s">
        <v>138</v>
      </c>
      <c r="I445" s="4"/>
      <c r="J445" s="4"/>
      <c r="K445" s="4">
        <v>-210</v>
      </c>
      <c r="L445" s="4">
        <v>25</v>
      </c>
      <c r="M445" s="4">
        <v>3</v>
      </c>
      <c r="N445" s="4" t="s">
        <v>3</v>
      </c>
      <c r="O445" s="4">
        <v>2</v>
      </c>
      <c r="P445" s="4"/>
      <c r="Q445" s="4"/>
      <c r="R445" s="4"/>
      <c r="S445" s="4"/>
      <c r="T445" s="4"/>
      <c r="U445" s="4"/>
      <c r="V445" s="4"/>
      <c r="W445" s="4">
        <v>27269.74</v>
      </c>
      <c r="X445" s="4">
        <v>1</v>
      </c>
      <c r="Y445" s="4">
        <v>27269.74</v>
      </c>
      <c r="Z445" s="4"/>
      <c r="AA445" s="4"/>
      <c r="AB445" s="4"/>
    </row>
    <row r="446" spans="1:28" x14ac:dyDescent="0.2">
      <c r="A446" s="4">
        <v>50</v>
      </c>
      <c r="B446" s="4">
        <v>0</v>
      </c>
      <c r="C446" s="4">
        <v>0</v>
      </c>
      <c r="D446" s="4">
        <v>1</v>
      </c>
      <c r="E446" s="4">
        <v>211</v>
      </c>
      <c r="F446" s="4">
        <f>ROUND(Source!Y419,O446)</f>
        <v>14152.65</v>
      </c>
      <c r="G446" s="4" t="s">
        <v>139</v>
      </c>
      <c r="H446" s="4" t="s">
        <v>140</v>
      </c>
      <c r="I446" s="4"/>
      <c r="J446" s="4"/>
      <c r="K446" s="4">
        <v>-211</v>
      </c>
      <c r="L446" s="4">
        <v>26</v>
      </c>
      <c r="M446" s="4">
        <v>3</v>
      </c>
      <c r="N446" s="4" t="s">
        <v>3</v>
      </c>
      <c r="O446" s="4">
        <v>2</v>
      </c>
      <c r="P446" s="4"/>
      <c r="Q446" s="4"/>
      <c r="R446" s="4"/>
      <c r="S446" s="4"/>
      <c r="T446" s="4"/>
      <c r="U446" s="4"/>
      <c r="V446" s="4"/>
      <c r="W446" s="4">
        <v>14152.65</v>
      </c>
      <c r="X446" s="4">
        <v>1</v>
      </c>
      <c r="Y446" s="4">
        <v>14152.65</v>
      </c>
      <c r="Z446" s="4"/>
      <c r="AA446" s="4"/>
      <c r="AB446" s="4"/>
    </row>
    <row r="447" spans="1:28" x14ac:dyDescent="0.2">
      <c r="A447" s="4">
        <v>50</v>
      </c>
      <c r="B447" s="4">
        <v>0</v>
      </c>
      <c r="C447" s="4">
        <v>0</v>
      </c>
      <c r="D447" s="4">
        <v>1</v>
      </c>
      <c r="E447" s="4">
        <v>224</v>
      </c>
      <c r="F447" s="4">
        <f>ROUND(Source!AR419,O447)</f>
        <v>109484.14</v>
      </c>
      <c r="G447" s="4" t="s">
        <v>141</v>
      </c>
      <c r="H447" s="4" t="s">
        <v>142</v>
      </c>
      <c r="I447" s="4"/>
      <c r="J447" s="4"/>
      <c r="K447" s="4">
        <v>-224</v>
      </c>
      <c r="L447" s="4">
        <v>27</v>
      </c>
      <c r="M447" s="4">
        <v>3</v>
      </c>
      <c r="N447" s="4" t="s">
        <v>3</v>
      </c>
      <c r="O447" s="4">
        <v>2</v>
      </c>
      <c r="P447" s="4"/>
      <c r="Q447" s="4"/>
      <c r="R447" s="4"/>
      <c r="S447" s="4"/>
      <c r="T447" s="4"/>
      <c r="U447" s="4"/>
      <c r="V447" s="4"/>
      <c r="W447" s="4">
        <v>109484.14</v>
      </c>
      <c r="X447" s="4">
        <v>1</v>
      </c>
      <c r="Y447" s="4">
        <v>109484.14</v>
      </c>
      <c r="Z447" s="4"/>
      <c r="AA447" s="4"/>
      <c r="AB447" s="4"/>
    </row>
    <row r="449" spans="1:245" x14ac:dyDescent="0.2">
      <c r="A449" s="1">
        <v>4</v>
      </c>
      <c r="B449" s="1">
        <v>0</v>
      </c>
      <c r="C449" s="1"/>
      <c r="D449" s="1">
        <f>ROW(A471)</f>
        <v>471</v>
      </c>
      <c r="E449" s="1"/>
      <c r="F449" s="1" t="s">
        <v>18</v>
      </c>
      <c r="G449" s="1" t="s">
        <v>208</v>
      </c>
      <c r="H449" s="1" t="s">
        <v>3</v>
      </c>
      <c r="I449" s="1">
        <v>0</v>
      </c>
      <c r="J449" s="1"/>
      <c r="K449" s="1">
        <v>0</v>
      </c>
      <c r="L449" s="1"/>
      <c r="M449" s="1" t="s">
        <v>3</v>
      </c>
      <c r="N449" s="1"/>
      <c r="O449" s="1"/>
      <c r="P449" s="1"/>
      <c r="Q449" s="1"/>
      <c r="R449" s="1"/>
      <c r="S449" s="1">
        <v>0</v>
      </c>
      <c r="T449" s="1"/>
      <c r="U449" s="1" t="s">
        <v>3</v>
      </c>
      <c r="V449" s="1">
        <v>0</v>
      </c>
      <c r="W449" s="1"/>
      <c r="X449" s="1"/>
      <c r="Y449" s="1"/>
      <c r="Z449" s="1"/>
      <c r="AA449" s="1"/>
      <c r="AB449" s="1" t="s">
        <v>3</v>
      </c>
      <c r="AC449" s="1" t="s">
        <v>3</v>
      </c>
      <c r="AD449" s="1" t="s">
        <v>3</v>
      </c>
      <c r="AE449" s="1" t="s">
        <v>3</v>
      </c>
      <c r="AF449" s="1" t="s">
        <v>3</v>
      </c>
      <c r="AG449" s="1" t="s">
        <v>3</v>
      </c>
      <c r="AH449" s="1"/>
      <c r="AI449" s="1"/>
      <c r="AJ449" s="1"/>
      <c r="AK449" s="1"/>
      <c r="AL449" s="1"/>
      <c r="AM449" s="1"/>
      <c r="AN449" s="1"/>
      <c r="AO449" s="1"/>
      <c r="AP449" s="1" t="s">
        <v>3</v>
      </c>
      <c r="AQ449" s="1" t="s">
        <v>3</v>
      </c>
      <c r="AR449" s="1" t="s">
        <v>3</v>
      </c>
      <c r="AS449" s="1"/>
      <c r="AT449" s="1"/>
      <c r="AU449" s="1"/>
      <c r="AV449" s="1"/>
      <c r="AW449" s="1"/>
      <c r="AX449" s="1"/>
      <c r="AY449" s="1"/>
      <c r="AZ449" s="1" t="s">
        <v>3</v>
      </c>
      <c r="BA449" s="1"/>
      <c r="BB449" s="1" t="s">
        <v>3</v>
      </c>
      <c r="BC449" s="1" t="s">
        <v>3</v>
      </c>
      <c r="BD449" s="1" t="s">
        <v>3</v>
      </c>
      <c r="BE449" s="1" t="s">
        <v>3</v>
      </c>
      <c r="BF449" s="1" t="s">
        <v>3</v>
      </c>
      <c r="BG449" s="1" t="s">
        <v>3</v>
      </c>
      <c r="BH449" s="1" t="s">
        <v>3</v>
      </c>
      <c r="BI449" s="1" t="s">
        <v>3</v>
      </c>
      <c r="BJ449" s="1" t="s">
        <v>3</v>
      </c>
      <c r="BK449" s="1" t="s">
        <v>3</v>
      </c>
      <c r="BL449" s="1" t="s">
        <v>3</v>
      </c>
      <c r="BM449" s="1" t="s">
        <v>3</v>
      </c>
      <c r="BN449" s="1" t="s">
        <v>3</v>
      </c>
      <c r="BO449" s="1" t="s">
        <v>3</v>
      </c>
      <c r="BP449" s="1" t="s">
        <v>3</v>
      </c>
      <c r="BQ449" s="1"/>
      <c r="BR449" s="1"/>
      <c r="BS449" s="1"/>
      <c r="BT449" s="1"/>
      <c r="BU449" s="1"/>
      <c r="BV449" s="1"/>
      <c r="BW449" s="1"/>
      <c r="BX449" s="1">
        <v>0</v>
      </c>
      <c r="BY449" s="1"/>
      <c r="BZ449" s="1"/>
      <c r="CA449" s="1"/>
      <c r="CB449" s="1"/>
      <c r="CC449" s="1"/>
      <c r="CD449" s="1"/>
      <c r="CE449" s="1"/>
      <c r="CF449" s="1"/>
      <c r="CG449" s="1"/>
      <c r="CH449" s="1"/>
      <c r="CI449" s="1"/>
      <c r="CJ449" s="1">
        <v>0</v>
      </c>
    </row>
    <row r="451" spans="1:245" x14ac:dyDescent="0.2">
      <c r="A451" s="2">
        <v>52</v>
      </c>
      <c r="B451" s="2">
        <f t="shared" ref="B451:G451" si="411">B471</f>
        <v>0</v>
      </c>
      <c r="C451" s="2">
        <f t="shared" si="411"/>
        <v>4</v>
      </c>
      <c r="D451" s="2">
        <f t="shared" si="411"/>
        <v>449</v>
      </c>
      <c r="E451" s="2">
        <f t="shared" si="411"/>
        <v>0</v>
      </c>
      <c r="F451" s="2" t="str">
        <f t="shared" si="411"/>
        <v>Новый раздел</v>
      </c>
      <c r="G451" s="2" t="str">
        <f t="shared" si="411"/>
        <v>Монтажные работы</v>
      </c>
      <c r="H451" s="2"/>
      <c r="I451" s="2"/>
      <c r="J451" s="2"/>
      <c r="K451" s="2"/>
      <c r="L451" s="2"/>
      <c r="M451" s="2"/>
      <c r="N451" s="2"/>
      <c r="O451" s="2">
        <f t="shared" ref="O451:AT451" si="412">O471</f>
        <v>198493.07</v>
      </c>
      <c r="P451" s="2">
        <f t="shared" si="412"/>
        <v>11929.3</v>
      </c>
      <c r="Q451" s="2">
        <f t="shared" si="412"/>
        <v>63617.35</v>
      </c>
      <c r="R451" s="2">
        <f t="shared" si="412"/>
        <v>31715.61</v>
      </c>
      <c r="S451" s="2">
        <f t="shared" si="412"/>
        <v>122946.42</v>
      </c>
      <c r="T451" s="2">
        <f t="shared" si="412"/>
        <v>0</v>
      </c>
      <c r="U451" s="2">
        <f t="shared" si="412"/>
        <v>341.52349048800005</v>
      </c>
      <c r="V451" s="2">
        <f t="shared" si="412"/>
        <v>0</v>
      </c>
      <c r="W451" s="2">
        <f t="shared" si="412"/>
        <v>0</v>
      </c>
      <c r="X451" s="2">
        <f t="shared" si="412"/>
        <v>97127.67</v>
      </c>
      <c r="Y451" s="2">
        <f t="shared" si="412"/>
        <v>50408.02</v>
      </c>
      <c r="Z451" s="2">
        <f t="shared" si="412"/>
        <v>0</v>
      </c>
      <c r="AA451" s="2">
        <f t="shared" si="412"/>
        <v>0</v>
      </c>
      <c r="AB451" s="2">
        <f t="shared" si="412"/>
        <v>198493.07</v>
      </c>
      <c r="AC451" s="2">
        <f t="shared" si="412"/>
        <v>11929.3</v>
      </c>
      <c r="AD451" s="2">
        <f t="shared" si="412"/>
        <v>63617.35</v>
      </c>
      <c r="AE451" s="2">
        <f t="shared" si="412"/>
        <v>31715.61</v>
      </c>
      <c r="AF451" s="2">
        <f t="shared" si="412"/>
        <v>122946.42</v>
      </c>
      <c r="AG451" s="2">
        <f t="shared" si="412"/>
        <v>0</v>
      </c>
      <c r="AH451" s="2">
        <f t="shared" si="412"/>
        <v>341.52349048800005</v>
      </c>
      <c r="AI451" s="2">
        <f t="shared" si="412"/>
        <v>0</v>
      </c>
      <c r="AJ451" s="2">
        <f t="shared" si="412"/>
        <v>0</v>
      </c>
      <c r="AK451" s="2">
        <f t="shared" si="412"/>
        <v>97127.67</v>
      </c>
      <c r="AL451" s="2">
        <f t="shared" si="412"/>
        <v>50408.02</v>
      </c>
      <c r="AM451" s="2">
        <f t="shared" si="412"/>
        <v>0</v>
      </c>
      <c r="AN451" s="2">
        <f t="shared" si="412"/>
        <v>0</v>
      </c>
      <c r="AO451" s="2">
        <f t="shared" si="412"/>
        <v>0</v>
      </c>
      <c r="AP451" s="2">
        <f t="shared" si="412"/>
        <v>0</v>
      </c>
      <c r="AQ451" s="2">
        <f t="shared" si="412"/>
        <v>0</v>
      </c>
      <c r="AR451" s="2">
        <f t="shared" si="412"/>
        <v>396773.72</v>
      </c>
      <c r="AS451" s="2">
        <f t="shared" si="412"/>
        <v>0</v>
      </c>
      <c r="AT451" s="2">
        <f t="shared" si="412"/>
        <v>396773.72</v>
      </c>
      <c r="AU451" s="2">
        <f t="shared" ref="AU451:BZ451" si="413">AU471</f>
        <v>0</v>
      </c>
      <c r="AV451" s="2">
        <f t="shared" si="413"/>
        <v>11929.3</v>
      </c>
      <c r="AW451" s="2">
        <f t="shared" si="413"/>
        <v>11929.3</v>
      </c>
      <c r="AX451" s="2">
        <f t="shared" si="413"/>
        <v>0</v>
      </c>
      <c r="AY451" s="2">
        <f t="shared" si="413"/>
        <v>11929.3</v>
      </c>
      <c r="AZ451" s="2">
        <f t="shared" si="413"/>
        <v>0</v>
      </c>
      <c r="BA451" s="2">
        <f t="shared" si="413"/>
        <v>0</v>
      </c>
      <c r="BB451" s="2">
        <f t="shared" si="413"/>
        <v>0</v>
      </c>
      <c r="BC451" s="2">
        <f t="shared" si="413"/>
        <v>0</v>
      </c>
      <c r="BD451" s="2">
        <f t="shared" si="413"/>
        <v>0</v>
      </c>
      <c r="BE451" s="2">
        <f t="shared" si="413"/>
        <v>0</v>
      </c>
      <c r="BF451" s="2">
        <f t="shared" si="413"/>
        <v>0</v>
      </c>
      <c r="BG451" s="2">
        <f t="shared" si="413"/>
        <v>0</v>
      </c>
      <c r="BH451" s="2">
        <f t="shared" si="413"/>
        <v>0</v>
      </c>
      <c r="BI451" s="2">
        <f t="shared" si="413"/>
        <v>0</v>
      </c>
      <c r="BJ451" s="2">
        <f t="shared" si="413"/>
        <v>0</v>
      </c>
      <c r="BK451" s="2">
        <f t="shared" si="413"/>
        <v>0</v>
      </c>
      <c r="BL451" s="2">
        <f t="shared" si="413"/>
        <v>0</v>
      </c>
      <c r="BM451" s="2">
        <f t="shared" si="413"/>
        <v>0</v>
      </c>
      <c r="BN451" s="2">
        <f t="shared" si="413"/>
        <v>0</v>
      </c>
      <c r="BO451" s="2">
        <f t="shared" si="413"/>
        <v>0</v>
      </c>
      <c r="BP451" s="2">
        <f t="shared" si="413"/>
        <v>0</v>
      </c>
      <c r="BQ451" s="2">
        <f t="shared" si="413"/>
        <v>0</v>
      </c>
      <c r="BR451" s="2">
        <f t="shared" si="413"/>
        <v>0</v>
      </c>
      <c r="BS451" s="2">
        <f t="shared" si="413"/>
        <v>0</v>
      </c>
      <c r="BT451" s="2">
        <f t="shared" si="413"/>
        <v>0</v>
      </c>
      <c r="BU451" s="2">
        <f t="shared" si="413"/>
        <v>0</v>
      </c>
      <c r="BV451" s="2">
        <f t="shared" si="413"/>
        <v>0</v>
      </c>
      <c r="BW451" s="2">
        <f t="shared" si="413"/>
        <v>0</v>
      </c>
      <c r="BX451" s="2">
        <f t="shared" si="413"/>
        <v>0</v>
      </c>
      <c r="BY451" s="2">
        <f t="shared" si="413"/>
        <v>0</v>
      </c>
      <c r="BZ451" s="2">
        <f t="shared" si="413"/>
        <v>0</v>
      </c>
      <c r="CA451" s="2">
        <f t="shared" ref="CA451:DF451" si="414">CA471</f>
        <v>396773.72</v>
      </c>
      <c r="CB451" s="2">
        <f t="shared" si="414"/>
        <v>0</v>
      </c>
      <c r="CC451" s="2">
        <f t="shared" si="414"/>
        <v>396773.72</v>
      </c>
      <c r="CD451" s="2">
        <f t="shared" si="414"/>
        <v>0</v>
      </c>
      <c r="CE451" s="2">
        <f t="shared" si="414"/>
        <v>11929.3</v>
      </c>
      <c r="CF451" s="2">
        <f t="shared" si="414"/>
        <v>11929.3</v>
      </c>
      <c r="CG451" s="2">
        <f t="shared" si="414"/>
        <v>0</v>
      </c>
      <c r="CH451" s="2">
        <f t="shared" si="414"/>
        <v>11929.3</v>
      </c>
      <c r="CI451" s="2">
        <f t="shared" si="414"/>
        <v>0</v>
      </c>
      <c r="CJ451" s="2">
        <f t="shared" si="414"/>
        <v>0</v>
      </c>
      <c r="CK451" s="2">
        <f t="shared" si="414"/>
        <v>0</v>
      </c>
      <c r="CL451" s="2">
        <f t="shared" si="414"/>
        <v>0</v>
      </c>
      <c r="CM451" s="2">
        <f t="shared" si="414"/>
        <v>0</v>
      </c>
      <c r="CN451" s="2">
        <f t="shared" si="414"/>
        <v>0</v>
      </c>
      <c r="CO451" s="2">
        <f t="shared" si="414"/>
        <v>0</v>
      </c>
      <c r="CP451" s="2">
        <f t="shared" si="414"/>
        <v>0</v>
      </c>
      <c r="CQ451" s="2">
        <f t="shared" si="414"/>
        <v>0</v>
      </c>
      <c r="CR451" s="2">
        <f t="shared" si="414"/>
        <v>0</v>
      </c>
      <c r="CS451" s="2">
        <f t="shared" si="414"/>
        <v>0</v>
      </c>
      <c r="CT451" s="2">
        <f t="shared" si="414"/>
        <v>0</v>
      </c>
      <c r="CU451" s="2">
        <f t="shared" si="414"/>
        <v>0</v>
      </c>
      <c r="CV451" s="2">
        <f t="shared" si="414"/>
        <v>0</v>
      </c>
      <c r="CW451" s="2">
        <f t="shared" si="414"/>
        <v>0</v>
      </c>
      <c r="CX451" s="2">
        <f t="shared" si="414"/>
        <v>0</v>
      </c>
      <c r="CY451" s="2">
        <f t="shared" si="414"/>
        <v>0</v>
      </c>
      <c r="CZ451" s="2">
        <f t="shared" si="414"/>
        <v>0</v>
      </c>
      <c r="DA451" s="2">
        <f t="shared" si="414"/>
        <v>0</v>
      </c>
      <c r="DB451" s="2">
        <f t="shared" si="414"/>
        <v>0</v>
      </c>
      <c r="DC451" s="2">
        <f t="shared" si="414"/>
        <v>0</v>
      </c>
      <c r="DD451" s="2">
        <f t="shared" si="414"/>
        <v>0</v>
      </c>
      <c r="DE451" s="2">
        <f t="shared" si="414"/>
        <v>0</v>
      </c>
      <c r="DF451" s="2">
        <f t="shared" si="414"/>
        <v>0</v>
      </c>
      <c r="DG451" s="3">
        <f t="shared" ref="DG451:EL451" si="415">DG471</f>
        <v>0</v>
      </c>
      <c r="DH451" s="3">
        <f t="shared" si="415"/>
        <v>0</v>
      </c>
      <c r="DI451" s="3">
        <f t="shared" si="415"/>
        <v>0</v>
      </c>
      <c r="DJ451" s="3">
        <f t="shared" si="415"/>
        <v>0</v>
      </c>
      <c r="DK451" s="3">
        <f t="shared" si="415"/>
        <v>0</v>
      </c>
      <c r="DL451" s="3">
        <f t="shared" si="415"/>
        <v>0</v>
      </c>
      <c r="DM451" s="3">
        <f t="shared" si="415"/>
        <v>0</v>
      </c>
      <c r="DN451" s="3">
        <f t="shared" si="415"/>
        <v>0</v>
      </c>
      <c r="DO451" s="3">
        <f t="shared" si="415"/>
        <v>0</v>
      </c>
      <c r="DP451" s="3">
        <f t="shared" si="415"/>
        <v>0</v>
      </c>
      <c r="DQ451" s="3">
        <f t="shared" si="415"/>
        <v>0</v>
      </c>
      <c r="DR451" s="3">
        <f t="shared" si="415"/>
        <v>0</v>
      </c>
      <c r="DS451" s="3">
        <f t="shared" si="415"/>
        <v>0</v>
      </c>
      <c r="DT451" s="3">
        <f t="shared" si="415"/>
        <v>0</v>
      </c>
      <c r="DU451" s="3">
        <f t="shared" si="415"/>
        <v>0</v>
      </c>
      <c r="DV451" s="3">
        <f t="shared" si="415"/>
        <v>0</v>
      </c>
      <c r="DW451" s="3">
        <f t="shared" si="415"/>
        <v>0</v>
      </c>
      <c r="DX451" s="3">
        <f t="shared" si="415"/>
        <v>0</v>
      </c>
      <c r="DY451" s="3">
        <f t="shared" si="415"/>
        <v>0</v>
      </c>
      <c r="DZ451" s="3">
        <f t="shared" si="415"/>
        <v>0</v>
      </c>
      <c r="EA451" s="3">
        <f t="shared" si="415"/>
        <v>0</v>
      </c>
      <c r="EB451" s="3">
        <f t="shared" si="415"/>
        <v>0</v>
      </c>
      <c r="EC451" s="3">
        <f t="shared" si="415"/>
        <v>0</v>
      </c>
      <c r="ED451" s="3">
        <f t="shared" si="415"/>
        <v>0</v>
      </c>
      <c r="EE451" s="3">
        <f t="shared" si="415"/>
        <v>0</v>
      </c>
      <c r="EF451" s="3">
        <f t="shared" si="415"/>
        <v>0</v>
      </c>
      <c r="EG451" s="3">
        <f t="shared" si="415"/>
        <v>0</v>
      </c>
      <c r="EH451" s="3">
        <f t="shared" si="415"/>
        <v>0</v>
      </c>
      <c r="EI451" s="3">
        <f t="shared" si="415"/>
        <v>0</v>
      </c>
      <c r="EJ451" s="3">
        <f t="shared" si="415"/>
        <v>0</v>
      </c>
      <c r="EK451" s="3">
        <f t="shared" si="415"/>
        <v>0</v>
      </c>
      <c r="EL451" s="3">
        <f t="shared" si="415"/>
        <v>0</v>
      </c>
      <c r="EM451" s="3">
        <f t="shared" ref="EM451:FR451" si="416">EM471</f>
        <v>0</v>
      </c>
      <c r="EN451" s="3">
        <f t="shared" si="416"/>
        <v>0</v>
      </c>
      <c r="EO451" s="3">
        <f t="shared" si="416"/>
        <v>0</v>
      </c>
      <c r="EP451" s="3">
        <f t="shared" si="416"/>
        <v>0</v>
      </c>
      <c r="EQ451" s="3">
        <f t="shared" si="416"/>
        <v>0</v>
      </c>
      <c r="ER451" s="3">
        <f t="shared" si="416"/>
        <v>0</v>
      </c>
      <c r="ES451" s="3">
        <f t="shared" si="416"/>
        <v>0</v>
      </c>
      <c r="ET451" s="3">
        <f t="shared" si="416"/>
        <v>0</v>
      </c>
      <c r="EU451" s="3">
        <f t="shared" si="416"/>
        <v>0</v>
      </c>
      <c r="EV451" s="3">
        <f t="shared" si="416"/>
        <v>0</v>
      </c>
      <c r="EW451" s="3">
        <f t="shared" si="416"/>
        <v>0</v>
      </c>
      <c r="EX451" s="3">
        <f t="shared" si="416"/>
        <v>0</v>
      </c>
      <c r="EY451" s="3">
        <f t="shared" si="416"/>
        <v>0</v>
      </c>
      <c r="EZ451" s="3">
        <f t="shared" si="416"/>
        <v>0</v>
      </c>
      <c r="FA451" s="3">
        <f t="shared" si="416"/>
        <v>0</v>
      </c>
      <c r="FB451" s="3">
        <f t="shared" si="416"/>
        <v>0</v>
      </c>
      <c r="FC451" s="3">
        <f t="shared" si="416"/>
        <v>0</v>
      </c>
      <c r="FD451" s="3">
        <f t="shared" si="416"/>
        <v>0</v>
      </c>
      <c r="FE451" s="3">
        <f t="shared" si="416"/>
        <v>0</v>
      </c>
      <c r="FF451" s="3">
        <f t="shared" si="416"/>
        <v>0</v>
      </c>
      <c r="FG451" s="3">
        <f t="shared" si="416"/>
        <v>0</v>
      </c>
      <c r="FH451" s="3">
        <f t="shared" si="416"/>
        <v>0</v>
      </c>
      <c r="FI451" s="3">
        <f t="shared" si="416"/>
        <v>0</v>
      </c>
      <c r="FJ451" s="3">
        <f t="shared" si="416"/>
        <v>0</v>
      </c>
      <c r="FK451" s="3">
        <f t="shared" si="416"/>
        <v>0</v>
      </c>
      <c r="FL451" s="3">
        <f t="shared" si="416"/>
        <v>0</v>
      </c>
      <c r="FM451" s="3">
        <f t="shared" si="416"/>
        <v>0</v>
      </c>
      <c r="FN451" s="3">
        <f t="shared" si="416"/>
        <v>0</v>
      </c>
      <c r="FO451" s="3">
        <f t="shared" si="416"/>
        <v>0</v>
      </c>
      <c r="FP451" s="3">
        <f t="shared" si="416"/>
        <v>0</v>
      </c>
      <c r="FQ451" s="3">
        <f t="shared" si="416"/>
        <v>0</v>
      </c>
      <c r="FR451" s="3">
        <f t="shared" si="416"/>
        <v>0</v>
      </c>
      <c r="FS451" s="3">
        <f t="shared" ref="FS451:GX451" si="417">FS471</f>
        <v>0</v>
      </c>
      <c r="FT451" s="3">
        <f t="shared" si="417"/>
        <v>0</v>
      </c>
      <c r="FU451" s="3">
        <f t="shared" si="417"/>
        <v>0</v>
      </c>
      <c r="FV451" s="3">
        <f t="shared" si="417"/>
        <v>0</v>
      </c>
      <c r="FW451" s="3">
        <f t="shared" si="417"/>
        <v>0</v>
      </c>
      <c r="FX451" s="3">
        <f t="shared" si="417"/>
        <v>0</v>
      </c>
      <c r="FY451" s="3">
        <f t="shared" si="417"/>
        <v>0</v>
      </c>
      <c r="FZ451" s="3">
        <f t="shared" si="417"/>
        <v>0</v>
      </c>
      <c r="GA451" s="3">
        <f t="shared" si="417"/>
        <v>0</v>
      </c>
      <c r="GB451" s="3">
        <f t="shared" si="417"/>
        <v>0</v>
      </c>
      <c r="GC451" s="3">
        <f t="shared" si="417"/>
        <v>0</v>
      </c>
      <c r="GD451" s="3">
        <f t="shared" si="417"/>
        <v>0</v>
      </c>
      <c r="GE451" s="3">
        <f t="shared" si="417"/>
        <v>0</v>
      </c>
      <c r="GF451" s="3">
        <f t="shared" si="417"/>
        <v>0</v>
      </c>
      <c r="GG451" s="3">
        <f t="shared" si="417"/>
        <v>0</v>
      </c>
      <c r="GH451" s="3">
        <f t="shared" si="417"/>
        <v>0</v>
      </c>
      <c r="GI451" s="3">
        <f t="shared" si="417"/>
        <v>0</v>
      </c>
      <c r="GJ451" s="3">
        <f t="shared" si="417"/>
        <v>0</v>
      </c>
      <c r="GK451" s="3">
        <f t="shared" si="417"/>
        <v>0</v>
      </c>
      <c r="GL451" s="3">
        <f t="shared" si="417"/>
        <v>0</v>
      </c>
      <c r="GM451" s="3">
        <f t="shared" si="417"/>
        <v>0</v>
      </c>
      <c r="GN451" s="3">
        <f t="shared" si="417"/>
        <v>0</v>
      </c>
      <c r="GO451" s="3">
        <f t="shared" si="417"/>
        <v>0</v>
      </c>
      <c r="GP451" s="3">
        <f t="shared" si="417"/>
        <v>0</v>
      </c>
      <c r="GQ451" s="3">
        <f t="shared" si="417"/>
        <v>0</v>
      </c>
      <c r="GR451" s="3">
        <f t="shared" si="417"/>
        <v>0</v>
      </c>
      <c r="GS451" s="3">
        <f t="shared" si="417"/>
        <v>0</v>
      </c>
      <c r="GT451" s="3">
        <f t="shared" si="417"/>
        <v>0</v>
      </c>
      <c r="GU451" s="3">
        <f t="shared" si="417"/>
        <v>0</v>
      </c>
      <c r="GV451" s="3">
        <f t="shared" si="417"/>
        <v>0</v>
      </c>
      <c r="GW451" s="3">
        <f t="shared" si="417"/>
        <v>0</v>
      </c>
      <c r="GX451" s="3">
        <f t="shared" si="417"/>
        <v>0</v>
      </c>
    </row>
    <row r="453" spans="1:245" x14ac:dyDescent="0.2">
      <c r="A453">
        <v>17</v>
      </c>
      <c r="B453">
        <v>0</v>
      </c>
      <c r="C453">
        <f>ROW(SmtRes!A154)</f>
        <v>154</v>
      </c>
      <c r="D453">
        <f>ROW(EtalonRes!A154)</f>
        <v>154</v>
      </c>
      <c r="E453" t="s">
        <v>209</v>
      </c>
      <c r="F453" t="s">
        <v>145</v>
      </c>
      <c r="G453" t="s">
        <v>146</v>
      </c>
      <c r="H453" t="s">
        <v>147</v>
      </c>
      <c r="I453">
        <v>6</v>
      </c>
      <c r="J453">
        <v>0</v>
      </c>
      <c r="K453">
        <v>6</v>
      </c>
      <c r="O453">
        <f t="shared" ref="O453:O469" si="418">ROUND(CP453,2)</f>
        <v>58601.06</v>
      </c>
      <c r="P453">
        <f t="shared" ref="P453:P469" si="419">ROUND((ROUND((AC453*AW453*I453),2)*BC453),2)</f>
        <v>411.84</v>
      </c>
      <c r="Q453">
        <f t="shared" ref="Q453:Q469" si="420">(ROUND((ROUND(((ET453)*AV453*I453),2)*BB453),2)+ROUND((ROUND(((AE453-(EU453))*AV453*I453),2)*BS453),2))</f>
        <v>6594.69</v>
      </c>
      <c r="R453">
        <f t="shared" ref="R453:R469" si="421">ROUND((ROUND((AE453*AV453*I453),2)*BS453),2)</f>
        <v>3540.75</v>
      </c>
      <c r="S453">
        <f t="shared" ref="S453:S469" si="422">ROUND((ROUND((AF453*AV453*I453),2)*BA453),2)</f>
        <v>51594.53</v>
      </c>
      <c r="T453">
        <f t="shared" ref="T453:T469" si="423">ROUND(CU453*I453,2)</f>
        <v>0</v>
      </c>
      <c r="U453">
        <f t="shared" ref="U453:U469" si="424">CV453*I453</f>
        <v>142.60139999999998</v>
      </c>
      <c r="V453">
        <f t="shared" ref="V453:V469" si="425">CW453*I453</f>
        <v>0</v>
      </c>
      <c r="W453">
        <f t="shared" ref="W453:W469" si="426">ROUND(CX453*I453,2)</f>
        <v>0</v>
      </c>
      <c r="X453">
        <f t="shared" ref="X453:X469" si="427">ROUND(CY453,2)</f>
        <v>40759.68</v>
      </c>
      <c r="Y453">
        <f t="shared" ref="Y453:Y469" si="428">ROUND(CZ453,2)</f>
        <v>21153.759999999998</v>
      </c>
      <c r="AA453">
        <v>54436342</v>
      </c>
      <c r="AB453">
        <f t="shared" ref="AB453:AB469" si="429">ROUND((AC453+AD453+AF453),6)</f>
        <v>379.46</v>
      </c>
      <c r="AC453">
        <f t="shared" ref="AC453:AC469" si="430">ROUND((ES453),6)</f>
        <v>8.33</v>
      </c>
      <c r="AD453">
        <f t="shared" ref="AD453:AD469" si="431">ROUND((((ET453)-(EU453))+AE453),6)</f>
        <v>84.66</v>
      </c>
      <c r="AE453">
        <f t="shared" ref="AE453:AE469" si="432">ROUND((EU453),6)</f>
        <v>19.66</v>
      </c>
      <c r="AF453">
        <f t="shared" ref="AF453:AF469" si="433">ROUND((EV453),6)</f>
        <v>286.47000000000003</v>
      </c>
      <c r="AG453">
        <f t="shared" ref="AG453:AG469" si="434">ROUND((AP453),6)</f>
        <v>0</v>
      </c>
      <c r="AH453">
        <f t="shared" ref="AH453:AH469" si="435">(EW453)</f>
        <v>22.7</v>
      </c>
      <c r="AI453">
        <f t="shared" ref="AI453:AI469" si="436">(EX453)</f>
        <v>0</v>
      </c>
      <c r="AJ453">
        <f t="shared" ref="AJ453:AJ469" si="437">(AS453)</f>
        <v>0</v>
      </c>
      <c r="AK453">
        <v>379.46</v>
      </c>
      <c r="AL453">
        <v>8.33</v>
      </c>
      <c r="AM453">
        <v>84.66</v>
      </c>
      <c r="AN453">
        <v>19.66</v>
      </c>
      <c r="AO453">
        <v>286.47000000000003</v>
      </c>
      <c r="AP453">
        <v>0</v>
      </c>
      <c r="AQ453">
        <v>22.7</v>
      </c>
      <c r="AR453">
        <v>0</v>
      </c>
      <c r="AS453">
        <v>0</v>
      </c>
      <c r="AT453">
        <v>79</v>
      </c>
      <c r="AU453">
        <v>41</v>
      </c>
      <c r="AV453">
        <v>1.0469999999999999</v>
      </c>
      <c r="AW453">
        <v>1</v>
      </c>
      <c r="AZ453">
        <v>1</v>
      </c>
      <c r="BA453">
        <v>28.67</v>
      </c>
      <c r="BB453">
        <v>12.4</v>
      </c>
      <c r="BC453">
        <v>8.24</v>
      </c>
      <c r="BD453" t="s">
        <v>3</v>
      </c>
      <c r="BE453" t="s">
        <v>3</v>
      </c>
      <c r="BF453" t="s">
        <v>3</v>
      </c>
      <c r="BG453" t="s">
        <v>3</v>
      </c>
      <c r="BH453">
        <v>0</v>
      </c>
      <c r="BI453">
        <v>2</v>
      </c>
      <c r="BJ453" t="s">
        <v>148</v>
      </c>
      <c r="BM453">
        <v>317</v>
      </c>
      <c r="BN453">
        <v>0</v>
      </c>
      <c r="BO453" t="s">
        <v>145</v>
      </c>
      <c r="BP453">
        <v>1</v>
      </c>
      <c r="BQ453">
        <v>40</v>
      </c>
      <c r="BR453">
        <v>0</v>
      </c>
      <c r="BS453">
        <v>28.67</v>
      </c>
      <c r="BT453">
        <v>1</v>
      </c>
      <c r="BU453">
        <v>1</v>
      </c>
      <c r="BV453">
        <v>1</v>
      </c>
      <c r="BW453">
        <v>1</v>
      </c>
      <c r="BX453">
        <v>1</v>
      </c>
      <c r="BY453" t="s">
        <v>3</v>
      </c>
      <c r="BZ453">
        <v>79</v>
      </c>
      <c r="CA453">
        <v>41</v>
      </c>
      <c r="CB453" t="s">
        <v>3</v>
      </c>
      <c r="CE453">
        <v>30</v>
      </c>
      <c r="CF453">
        <v>0</v>
      </c>
      <c r="CG453">
        <v>0</v>
      </c>
      <c r="CM453">
        <v>0</v>
      </c>
      <c r="CN453" t="s">
        <v>3</v>
      </c>
      <c r="CO453">
        <v>0</v>
      </c>
      <c r="CP453">
        <f t="shared" ref="CP453:CP469" si="438">(P453+Q453+S453)</f>
        <v>58601.06</v>
      </c>
      <c r="CQ453">
        <f t="shared" ref="CQ453:CQ469" si="439">ROUND((ROUND((AC453*AW453*1),2)*BC453),2)</f>
        <v>68.64</v>
      </c>
      <c r="CR453">
        <f t="shared" ref="CR453:CR469" si="440">(ROUND((ROUND(((ET453)*AV453*1),2)*BB453),2)+ROUND((ROUND(((AE453-(EU453))*AV453*1),2)*BS453),2))</f>
        <v>1099.1400000000001</v>
      </c>
      <c r="CS453">
        <f t="shared" ref="CS453:CS469" si="441">ROUND((ROUND((AE453*AV453*1),2)*BS453),2)</f>
        <v>590.03</v>
      </c>
      <c r="CT453">
        <f t="shared" ref="CT453:CT469" si="442">ROUND((ROUND((AF453*AV453*1),2)*BA453),2)</f>
        <v>8598.99</v>
      </c>
      <c r="CU453">
        <f t="shared" ref="CU453:CU469" si="443">AG453</f>
        <v>0</v>
      </c>
      <c r="CV453">
        <f t="shared" ref="CV453:CV469" si="444">(AH453*AV453)</f>
        <v>23.766899999999996</v>
      </c>
      <c r="CW453">
        <f t="shared" ref="CW453:CW469" si="445">AI453</f>
        <v>0</v>
      </c>
      <c r="CX453">
        <f t="shared" ref="CX453:CX469" si="446">AJ453</f>
        <v>0</v>
      </c>
      <c r="CY453">
        <f t="shared" ref="CY453:CY469" si="447">S453*(BZ453/100)</f>
        <v>40759.678700000004</v>
      </c>
      <c r="CZ453">
        <f t="shared" ref="CZ453:CZ469" si="448">S453*(CA453/100)</f>
        <v>21153.757299999997</v>
      </c>
      <c r="DC453" t="s">
        <v>3</v>
      </c>
      <c r="DD453" t="s">
        <v>3</v>
      </c>
      <c r="DE453" t="s">
        <v>3</v>
      </c>
      <c r="DF453" t="s">
        <v>3</v>
      </c>
      <c r="DG453" t="s">
        <v>3</v>
      </c>
      <c r="DH453" t="s">
        <v>3</v>
      </c>
      <c r="DI453" t="s">
        <v>3</v>
      </c>
      <c r="DJ453" t="s">
        <v>3</v>
      </c>
      <c r="DK453" t="s">
        <v>3</v>
      </c>
      <c r="DL453" t="s">
        <v>3</v>
      </c>
      <c r="DM453" t="s">
        <v>3</v>
      </c>
      <c r="DN453">
        <v>114</v>
      </c>
      <c r="DO453">
        <v>67</v>
      </c>
      <c r="DP453">
        <v>1.0469999999999999</v>
      </c>
      <c r="DQ453">
        <v>1</v>
      </c>
      <c r="DU453">
        <v>1013</v>
      </c>
      <c r="DV453" t="s">
        <v>147</v>
      </c>
      <c r="DW453" t="s">
        <v>147</v>
      </c>
      <c r="DX453">
        <v>1</v>
      </c>
      <c r="DZ453" t="s">
        <v>3</v>
      </c>
      <c r="EA453" t="s">
        <v>3</v>
      </c>
      <c r="EB453" t="s">
        <v>3</v>
      </c>
      <c r="EC453" t="s">
        <v>3</v>
      </c>
      <c r="EE453">
        <v>54008061</v>
      </c>
      <c r="EF453">
        <v>40</v>
      </c>
      <c r="EG453" t="s">
        <v>152</v>
      </c>
      <c r="EH453">
        <v>0</v>
      </c>
      <c r="EI453" t="s">
        <v>3</v>
      </c>
      <c r="EJ453">
        <v>2</v>
      </c>
      <c r="EK453">
        <v>317</v>
      </c>
      <c r="EL453" t="s">
        <v>153</v>
      </c>
      <c r="EM453" t="s">
        <v>154</v>
      </c>
      <c r="EO453" t="s">
        <v>3</v>
      </c>
      <c r="EQ453">
        <v>0</v>
      </c>
      <c r="ER453">
        <v>379.46</v>
      </c>
      <c r="ES453">
        <v>8.33</v>
      </c>
      <c r="ET453">
        <v>84.66</v>
      </c>
      <c r="EU453">
        <v>19.66</v>
      </c>
      <c r="EV453">
        <v>286.47000000000003</v>
      </c>
      <c r="EW453">
        <v>22.7</v>
      </c>
      <c r="EX453">
        <v>0</v>
      </c>
      <c r="EY453">
        <v>0</v>
      </c>
      <c r="FQ453">
        <v>0</v>
      </c>
      <c r="FR453">
        <f t="shared" ref="FR453:FR469" si="449">ROUND(IF(AND(BH453=3,BI453=3),P453,0),2)</f>
        <v>0</v>
      </c>
      <c r="FS453">
        <v>0</v>
      </c>
      <c r="FX453">
        <v>114</v>
      </c>
      <c r="FY453">
        <v>67</v>
      </c>
      <c r="GA453" t="s">
        <v>3</v>
      </c>
      <c r="GD453">
        <v>0</v>
      </c>
      <c r="GF453">
        <v>-1121433783</v>
      </c>
      <c r="GG453">
        <v>2</v>
      </c>
      <c r="GH453">
        <v>1</v>
      </c>
      <c r="GI453">
        <v>2</v>
      </c>
      <c r="GJ453">
        <v>0</v>
      </c>
      <c r="GK453">
        <f>ROUND(R453*(R12)/100,2)</f>
        <v>5665.2</v>
      </c>
      <c r="GL453">
        <f t="shared" ref="GL453:GL469" si="450">ROUND(IF(AND(BH453=3,BI453=3,FS453&lt;&gt;0),P453,0),2)</f>
        <v>0</v>
      </c>
      <c r="GM453">
        <f t="shared" ref="GM453:GM469" si="451">ROUND(O453+X453+Y453+GK453,2)+GX453</f>
        <v>126179.7</v>
      </c>
      <c r="GN453">
        <f t="shared" ref="GN453:GN469" si="452">IF(OR(BI453=0,BI453=1),ROUND(O453+X453+Y453+GK453,2),0)</f>
        <v>0</v>
      </c>
      <c r="GO453">
        <f t="shared" ref="GO453:GO469" si="453">IF(BI453=2,ROUND(O453+X453+Y453+GK453,2),0)</f>
        <v>126179.7</v>
      </c>
      <c r="GP453">
        <f t="shared" ref="GP453:GP469" si="454">IF(BI453=4,ROUND(O453+X453+Y453+GK453,2)+GX453,0)</f>
        <v>0</v>
      </c>
      <c r="GR453">
        <v>0</v>
      </c>
      <c r="GS453">
        <v>0</v>
      </c>
      <c r="GT453">
        <v>0</v>
      </c>
      <c r="GU453" t="s">
        <v>3</v>
      </c>
      <c r="GV453">
        <f t="shared" ref="GV453:GV469" si="455">ROUND((GT453),6)</f>
        <v>0</v>
      </c>
      <c r="GW453">
        <v>1</v>
      </c>
      <c r="GX453">
        <f t="shared" ref="GX453:GX469" si="456">ROUND(HC453*I453,2)</f>
        <v>0</v>
      </c>
      <c r="HA453">
        <v>0</v>
      </c>
      <c r="HB453">
        <v>0</v>
      </c>
      <c r="HC453">
        <f t="shared" ref="HC453:HC469" si="457">GV453*GW453</f>
        <v>0</v>
      </c>
      <c r="HE453" t="s">
        <v>3</v>
      </c>
      <c r="HF453" t="s">
        <v>3</v>
      </c>
      <c r="HM453" t="s">
        <v>3</v>
      </c>
      <c r="HN453" t="s">
        <v>3</v>
      </c>
      <c r="HO453" t="s">
        <v>3</v>
      </c>
      <c r="HP453" t="s">
        <v>3</v>
      </c>
      <c r="HQ453" t="s">
        <v>3</v>
      </c>
      <c r="IK453">
        <v>0</v>
      </c>
    </row>
    <row r="454" spans="1:245" x14ac:dyDescent="0.2">
      <c r="A454">
        <v>17</v>
      </c>
      <c r="B454">
        <v>0</v>
      </c>
      <c r="C454">
        <f>ROW(SmtRes!A155)</f>
        <v>155</v>
      </c>
      <c r="D454">
        <f>ROW(EtalonRes!A155)</f>
        <v>155</v>
      </c>
      <c r="E454" t="s">
        <v>210</v>
      </c>
      <c r="F454" t="s">
        <v>157</v>
      </c>
      <c r="G454" t="s">
        <v>158</v>
      </c>
      <c r="H454" t="s">
        <v>147</v>
      </c>
      <c r="I454">
        <v>2</v>
      </c>
      <c r="J454">
        <v>0</v>
      </c>
      <c r="K454">
        <v>2</v>
      </c>
      <c r="O454">
        <f t="shared" si="418"/>
        <v>15686.71</v>
      </c>
      <c r="P454">
        <f t="shared" si="419"/>
        <v>131.51</v>
      </c>
      <c r="Q454">
        <f t="shared" si="420"/>
        <v>1538.72</v>
      </c>
      <c r="R454">
        <f t="shared" si="421"/>
        <v>825.98</v>
      </c>
      <c r="S454">
        <f t="shared" si="422"/>
        <v>14016.48</v>
      </c>
      <c r="T454">
        <f t="shared" si="423"/>
        <v>0</v>
      </c>
      <c r="U454">
        <f t="shared" si="424"/>
        <v>38.738999999999997</v>
      </c>
      <c r="V454">
        <f t="shared" si="425"/>
        <v>0</v>
      </c>
      <c r="W454">
        <f t="shared" si="426"/>
        <v>0</v>
      </c>
      <c r="X454">
        <f t="shared" si="427"/>
        <v>11073.02</v>
      </c>
      <c r="Y454">
        <f t="shared" si="428"/>
        <v>5746.76</v>
      </c>
      <c r="AA454">
        <v>54436342</v>
      </c>
      <c r="AB454">
        <f t="shared" si="429"/>
        <v>300.70999999999998</v>
      </c>
      <c r="AC454">
        <f t="shared" si="430"/>
        <v>7.98</v>
      </c>
      <c r="AD454">
        <f t="shared" si="431"/>
        <v>59.26</v>
      </c>
      <c r="AE454">
        <f t="shared" si="432"/>
        <v>13.76</v>
      </c>
      <c r="AF454">
        <f t="shared" si="433"/>
        <v>233.47</v>
      </c>
      <c r="AG454">
        <f t="shared" si="434"/>
        <v>0</v>
      </c>
      <c r="AH454">
        <f t="shared" si="435"/>
        <v>18.5</v>
      </c>
      <c r="AI454">
        <f t="shared" si="436"/>
        <v>0</v>
      </c>
      <c r="AJ454">
        <f t="shared" si="437"/>
        <v>0</v>
      </c>
      <c r="AK454">
        <v>300.70999999999998</v>
      </c>
      <c r="AL454">
        <v>7.98</v>
      </c>
      <c r="AM454">
        <v>59.26</v>
      </c>
      <c r="AN454">
        <v>13.76</v>
      </c>
      <c r="AO454">
        <v>233.47</v>
      </c>
      <c r="AP454">
        <v>0</v>
      </c>
      <c r="AQ454">
        <v>18.5</v>
      </c>
      <c r="AR454">
        <v>0</v>
      </c>
      <c r="AS454">
        <v>0</v>
      </c>
      <c r="AT454">
        <v>79</v>
      </c>
      <c r="AU454">
        <v>41</v>
      </c>
      <c r="AV454">
        <v>1.0469999999999999</v>
      </c>
      <c r="AW454">
        <v>1</v>
      </c>
      <c r="AZ454">
        <v>1</v>
      </c>
      <c r="BA454">
        <v>28.67</v>
      </c>
      <c r="BB454">
        <v>12.4</v>
      </c>
      <c r="BC454">
        <v>8.24</v>
      </c>
      <c r="BD454" t="s">
        <v>3</v>
      </c>
      <c r="BE454" t="s">
        <v>3</v>
      </c>
      <c r="BF454" t="s">
        <v>3</v>
      </c>
      <c r="BG454" t="s">
        <v>3</v>
      </c>
      <c r="BH454">
        <v>0</v>
      </c>
      <c r="BI454">
        <v>2</v>
      </c>
      <c r="BJ454" t="s">
        <v>159</v>
      </c>
      <c r="BM454">
        <v>317</v>
      </c>
      <c r="BN454">
        <v>0</v>
      </c>
      <c r="BO454" t="s">
        <v>157</v>
      </c>
      <c r="BP454">
        <v>1</v>
      </c>
      <c r="BQ454">
        <v>40</v>
      </c>
      <c r="BR454">
        <v>0</v>
      </c>
      <c r="BS454">
        <v>28.67</v>
      </c>
      <c r="BT454">
        <v>1</v>
      </c>
      <c r="BU454">
        <v>1</v>
      </c>
      <c r="BV454">
        <v>1</v>
      </c>
      <c r="BW454">
        <v>1</v>
      </c>
      <c r="BX454">
        <v>1</v>
      </c>
      <c r="BY454" t="s">
        <v>3</v>
      </c>
      <c r="BZ454">
        <v>79</v>
      </c>
      <c r="CA454">
        <v>41</v>
      </c>
      <c r="CB454" t="s">
        <v>3</v>
      </c>
      <c r="CE454">
        <v>30</v>
      </c>
      <c r="CF454">
        <v>0</v>
      </c>
      <c r="CG454">
        <v>0</v>
      </c>
      <c r="CM454">
        <v>0</v>
      </c>
      <c r="CN454" t="s">
        <v>3</v>
      </c>
      <c r="CO454">
        <v>0</v>
      </c>
      <c r="CP454">
        <f t="shared" si="438"/>
        <v>15686.71</v>
      </c>
      <c r="CQ454">
        <f t="shared" si="439"/>
        <v>65.760000000000005</v>
      </c>
      <c r="CR454">
        <f t="shared" si="440"/>
        <v>769.42</v>
      </c>
      <c r="CS454">
        <f t="shared" si="441"/>
        <v>413.13</v>
      </c>
      <c r="CT454">
        <f t="shared" si="442"/>
        <v>7008.09</v>
      </c>
      <c r="CU454">
        <f t="shared" si="443"/>
        <v>0</v>
      </c>
      <c r="CV454">
        <f t="shared" si="444"/>
        <v>19.369499999999999</v>
      </c>
      <c r="CW454">
        <f t="shared" si="445"/>
        <v>0</v>
      </c>
      <c r="CX454">
        <f t="shared" si="446"/>
        <v>0</v>
      </c>
      <c r="CY454">
        <f t="shared" si="447"/>
        <v>11073.019200000001</v>
      </c>
      <c r="CZ454">
        <f t="shared" si="448"/>
        <v>5746.7567999999992</v>
      </c>
      <c r="DC454" t="s">
        <v>3</v>
      </c>
      <c r="DD454" t="s">
        <v>3</v>
      </c>
      <c r="DE454" t="s">
        <v>3</v>
      </c>
      <c r="DF454" t="s">
        <v>3</v>
      </c>
      <c r="DG454" t="s">
        <v>3</v>
      </c>
      <c r="DH454" t="s">
        <v>3</v>
      </c>
      <c r="DI454" t="s">
        <v>3</v>
      </c>
      <c r="DJ454" t="s">
        <v>3</v>
      </c>
      <c r="DK454" t="s">
        <v>3</v>
      </c>
      <c r="DL454" t="s">
        <v>3</v>
      </c>
      <c r="DM454" t="s">
        <v>3</v>
      </c>
      <c r="DN454">
        <v>114</v>
      </c>
      <c r="DO454">
        <v>67</v>
      </c>
      <c r="DP454">
        <v>1.0469999999999999</v>
      </c>
      <c r="DQ454">
        <v>1</v>
      </c>
      <c r="DU454">
        <v>1013</v>
      </c>
      <c r="DV454" t="s">
        <v>147</v>
      </c>
      <c r="DW454" t="s">
        <v>147</v>
      </c>
      <c r="DX454">
        <v>1</v>
      </c>
      <c r="DZ454" t="s">
        <v>3</v>
      </c>
      <c r="EA454" t="s">
        <v>3</v>
      </c>
      <c r="EB454" t="s">
        <v>3</v>
      </c>
      <c r="EC454" t="s">
        <v>3</v>
      </c>
      <c r="EE454">
        <v>54008061</v>
      </c>
      <c r="EF454">
        <v>40</v>
      </c>
      <c r="EG454" t="s">
        <v>152</v>
      </c>
      <c r="EH454">
        <v>0</v>
      </c>
      <c r="EI454" t="s">
        <v>3</v>
      </c>
      <c r="EJ454">
        <v>2</v>
      </c>
      <c r="EK454">
        <v>317</v>
      </c>
      <c r="EL454" t="s">
        <v>153</v>
      </c>
      <c r="EM454" t="s">
        <v>154</v>
      </c>
      <c r="EO454" t="s">
        <v>3</v>
      </c>
      <c r="EQ454">
        <v>0</v>
      </c>
      <c r="ER454">
        <v>300.70999999999998</v>
      </c>
      <c r="ES454">
        <v>7.98</v>
      </c>
      <c r="ET454">
        <v>59.26</v>
      </c>
      <c r="EU454">
        <v>13.76</v>
      </c>
      <c r="EV454">
        <v>233.47</v>
      </c>
      <c r="EW454">
        <v>18.5</v>
      </c>
      <c r="EX454">
        <v>0</v>
      </c>
      <c r="EY454">
        <v>0</v>
      </c>
      <c r="FQ454">
        <v>0</v>
      </c>
      <c r="FR454">
        <f t="shared" si="449"/>
        <v>0</v>
      </c>
      <c r="FS454">
        <v>0</v>
      </c>
      <c r="FX454">
        <v>114</v>
      </c>
      <c r="FY454">
        <v>67</v>
      </c>
      <c r="GA454" t="s">
        <v>3</v>
      </c>
      <c r="GD454">
        <v>0</v>
      </c>
      <c r="GF454">
        <v>-1625584126</v>
      </c>
      <c r="GG454">
        <v>2</v>
      </c>
      <c r="GH454">
        <v>1</v>
      </c>
      <c r="GI454">
        <v>2</v>
      </c>
      <c r="GJ454">
        <v>0</v>
      </c>
      <c r="GK454">
        <f>ROUND(R454*(R12)/100,2)</f>
        <v>1321.57</v>
      </c>
      <c r="GL454">
        <f t="shared" si="450"/>
        <v>0</v>
      </c>
      <c r="GM454">
        <f t="shared" si="451"/>
        <v>33828.06</v>
      </c>
      <c r="GN454">
        <f t="shared" si="452"/>
        <v>0</v>
      </c>
      <c r="GO454">
        <f t="shared" si="453"/>
        <v>33828.06</v>
      </c>
      <c r="GP454">
        <f t="shared" si="454"/>
        <v>0</v>
      </c>
      <c r="GR454">
        <v>0</v>
      </c>
      <c r="GS454">
        <v>0</v>
      </c>
      <c r="GT454">
        <v>0</v>
      </c>
      <c r="GU454" t="s">
        <v>3</v>
      </c>
      <c r="GV454">
        <f t="shared" si="455"/>
        <v>0</v>
      </c>
      <c r="GW454">
        <v>1</v>
      </c>
      <c r="GX454">
        <f t="shared" si="456"/>
        <v>0</v>
      </c>
      <c r="HA454">
        <v>0</v>
      </c>
      <c r="HB454">
        <v>0</v>
      </c>
      <c r="HC454">
        <f t="shared" si="457"/>
        <v>0</v>
      </c>
      <c r="HE454" t="s">
        <v>3</v>
      </c>
      <c r="HF454" t="s">
        <v>3</v>
      </c>
      <c r="HM454" t="s">
        <v>3</v>
      </c>
      <c r="HN454" t="s">
        <v>3</v>
      </c>
      <c r="HO454" t="s">
        <v>3</v>
      </c>
      <c r="HP454" t="s">
        <v>3</v>
      </c>
      <c r="HQ454" t="s">
        <v>3</v>
      </c>
      <c r="IK454">
        <v>0</v>
      </c>
    </row>
    <row r="455" spans="1:245" x14ac:dyDescent="0.2">
      <c r="A455">
        <v>17</v>
      </c>
      <c r="B455">
        <v>0</v>
      </c>
      <c r="C455">
        <f>ROW(SmtRes!A156)</f>
        <v>156</v>
      </c>
      <c r="D455">
        <f>ROW(EtalonRes!A156)</f>
        <v>156</v>
      </c>
      <c r="E455" t="s">
        <v>211</v>
      </c>
      <c r="F455" t="s">
        <v>161</v>
      </c>
      <c r="G455" t="s">
        <v>162</v>
      </c>
      <c r="H455" t="s">
        <v>147</v>
      </c>
      <c r="I455">
        <v>1</v>
      </c>
      <c r="J455">
        <v>0</v>
      </c>
      <c r="K455">
        <v>1</v>
      </c>
      <c r="O455">
        <f t="shared" si="418"/>
        <v>11142.26</v>
      </c>
      <c r="P455">
        <f t="shared" si="419"/>
        <v>1113.22</v>
      </c>
      <c r="Q455">
        <f t="shared" si="420"/>
        <v>672.3</v>
      </c>
      <c r="R455">
        <f t="shared" si="421"/>
        <v>260.89999999999998</v>
      </c>
      <c r="S455">
        <f t="shared" si="422"/>
        <v>9356.74</v>
      </c>
      <c r="T455">
        <f t="shared" si="423"/>
        <v>0</v>
      </c>
      <c r="U455">
        <f t="shared" si="424"/>
        <v>25.860899999999997</v>
      </c>
      <c r="V455">
        <f t="shared" si="425"/>
        <v>0</v>
      </c>
      <c r="W455">
        <f t="shared" si="426"/>
        <v>0</v>
      </c>
      <c r="X455">
        <f t="shared" si="427"/>
        <v>7391.82</v>
      </c>
      <c r="Y455">
        <f t="shared" si="428"/>
        <v>3836.26</v>
      </c>
      <c r="AA455">
        <v>54436342</v>
      </c>
      <c r="AB455">
        <f t="shared" si="429"/>
        <v>508.02</v>
      </c>
      <c r="AC455">
        <f t="shared" si="430"/>
        <v>135.1</v>
      </c>
      <c r="AD455">
        <f t="shared" si="431"/>
        <v>61.21</v>
      </c>
      <c r="AE455">
        <f t="shared" si="432"/>
        <v>8.69</v>
      </c>
      <c r="AF455">
        <f t="shared" si="433"/>
        <v>311.70999999999998</v>
      </c>
      <c r="AG455">
        <f t="shared" si="434"/>
        <v>0</v>
      </c>
      <c r="AH455">
        <f t="shared" si="435"/>
        <v>24.7</v>
      </c>
      <c r="AI455">
        <f t="shared" si="436"/>
        <v>0</v>
      </c>
      <c r="AJ455">
        <f t="shared" si="437"/>
        <v>0</v>
      </c>
      <c r="AK455">
        <v>508.02</v>
      </c>
      <c r="AL455">
        <v>135.1</v>
      </c>
      <c r="AM455">
        <v>61.21</v>
      </c>
      <c r="AN455">
        <v>8.69</v>
      </c>
      <c r="AO455">
        <v>311.70999999999998</v>
      </c>
      <c r="AP455">
        <v>0</v>
      </c>
      <c r="AQ455">
        <v>24.7</v>
      </c>
      <c r="AR455">
        <v>0</v>
      </c>
      <c r="AS455">
        <v>0</v>
      </c>
      <c r="AT455">
        <v>79</v>
      </c>
      <c r="AU455">
        <v>41</v>
      </c>
      <c r="AV455">
        <v>1.0469999999999999</v>
      </c>
      <c r="AW455">
        <v>1</v>
      </c>
      <c r="AZ455">
        <v>1</v>
      </c>
      <c r="BA455">
        <v>28.67</v>
      </c>
      <c r="BB455">
        <v>10.49</v>
      </c>
      <c r="BC455">
        <v>8.24</v>
      </c>
      <c r="BD455" t="s">
        <v>3</v>
      </c>
      <c r="BE455" t="s">
        <v>3</v>
      </c>
      <c r="BF455" t="s">
        <v>3</v>
      </c>
      <c r="BG455" t="s">
        <v>3</v>
      </c>
      <c r="BH455">
        <v>0</v>
      </c>
      <c r="BI455">
        <v>2</v>
      </c>
      <c r="BJ455" t="s">
        <v>163</v>
      </c>
      <c r="BM455">
        <v>317</v>
      </c>
      <c r="BN455">
        <v>0</v>
      </c>
      <c r="BO455" t="s">
        <v>161</v>
      </c>
      <c r="BP455">
        <v>1</v>
      </c>
      <c r="BQ455">
        <v>40</v>
      </c>
      <c r="BR455">
        <v>0</v>
      </c>
      <c r="BS455">
        <v>28.67</v>
      </c>
      <c r="BT455">
        <v>1</v>
      </c>
      <c r="BU455">
        <v>1</v>
      </c>
      <c r="BV455">
        <v>1</v>
      </c>
      <c r="BW455">
        <v>1</v>
      </c>
      <c r="BX455">
        <v>1</v>
      </c>
      <c r="BY455" t="s">
        <v>3</v>
      </c>
      <c r="BZ455">
        <v>79</v>
      </c>
      <c r="CA455">
        <v>41</v>
      </c>
      <c r="CB455" t="s">
        <v>3</v>
      </c>
      <c r="CE455">
        <v>30</v>
      </c>
      <c r="CF455">
        <v>0</v>
      </c>
      <c r="CG455">
        <v>0</v>
      </c>
      <c r="CM455">
        <v>0</v>
      </c>
      <c r="CN455" t="s">
        <v>3</v>
      </c>
      <c r="CO455">
        <v>0</v>
      </c>
      <c r="CP455">
        <f t="shared" si="438"/>
        <v>11142.26</v>
      </c>
      <c r="CQ455">
        <f t="shared" si="439"/>
        <v>1113.22</v>
      </c>
      <c r="CR455">
        <f t="shared" si="440"/>
        <v>672.3</v>
      </c>
      <c r="CS455">
        <f t="shared" si="441"/>
        <v>260.89999999999998</v>
      </c>
      <c r="CT455">
        <f t="shared" si="442"/>
        <v>9356.74</v>
      </c>
      <c r="CU455">
        <f t="shared" si="443"/>
        <v>0</v>
      </c>
      <c r="CV455">
        <f t="shared" si="444"/>
        <v>25.860899999999997</v>
      </c>
      <c r="CW455">
        <f t="shared" si="445"/>
        <v>0</v>
      </c>
      <c r="CX455">
        <f t="shared" si="446"/>
        <v>0</v>
      </c>
      <c r="CY455">
        <f t="shared" si="447"/>
        <v>7391.8245999999999</v>
      </c>
      <c r="CZ455">
        <f t="shared" si="448"/>
        <v>3836.2633999999998</v>
      </c>
      <c r="DC455" t="s">
        <v>3</v>
      </c>
      <c r="DD455" t="s">
        <v>3</v>
      </c>
      <c r="DE455" t="s">
        <v>3</v>
      </c>
      <c r="DF455" t="s">
        <v>3</v>
      </c>
      <c r="DG455" t="s">
        <v>3</v>
      </c>
      <c r="DH455" t="s">
        <v>3</v>
      </c>
      <c r="DI455" t="s">
        <v>3</v>
      </c>
      <c r="DJ455" t="s">
        <v>3</v>
      </c>
      <c r="DK455" t="s">
        <v>3</v>
      </c>
      <c r="DL455" t="s">
        <v>3</v>
      </c>
      <c r="DM455" t="s">
        <v>3</v>
      </c>
      <c r="DN455">
        <v>114</v>
      </c>
      <c r="DO455">
        <v>67</v>
      </c>
      <c r="DP455">
        <v>1.0469999999999999</v>
      </c>
      <c r="DQ455">
        <v>1</v>
      </c>
      <c r="DU455">
        <v>1013</v>
      </c>
      <c r="DV455" t="s">
        <v>147</v>
      </c>
      <c r="DW455" t="s">
        <v>147</v>
      </c>
      <c r="DX455">
        <v>1</v>
      </c>
      <c r="DZ455" t="s">
        <v>3</v>
      </c>
      <c r="EA455" t="s">
        <v>3</v>
      </c>
      <c r="EB455" t="s">
        <v>3</v>
      </c>
      <c r="EC455" t="s">
        <v>3</v>
      </c>
      <c r="EE455">
        <v>54008061</v>
      </c>
      <c r="EF455">
        <v>40</v>
      </c>
      <c r="EG455" t="s">
        <v>152</v>
      </c>
      <c r="EH455">
        <v>0</v>
      </c>
      <c r="EI455" t="s">
        <v>3</v>
      </c>
      <c r="EJ455">
        <v>2</v>
      </c>
      <c r="EK455">
        <v>317</v>
      </c>
      <c r="EL455" t="s">
        <v>153</v>
      </c>
      <c r="EM455" t="s">
        <v>154</v>
      </c>
      <c r="EO455" t="s">
        <v>3</v>
      </c>
      <c r="EQ455">
        <v>0</v>
      </c>
      <c r="ER455">
        <v>508.02</v>
      </c>
      <c r="ES455">
        <v>135.1</v>
      </c>
      <c r="ET455">
        <v>61.21</v>
      </c>
      <c r="EU455">
        <v>8.69</v>
      </c>
      <c r="EV455">
        <v>311.70999999999998</v>
      </c>
      <c r="EW455">
        <v>24.7</v>
      </c>
      <c r="EX455">
        <v>0</v>
      </c>
      <c r="EY455">
        <v>0</v>
      </c>
      <c r="FQ455">
        <v>0</v>
      </c>
      <c r="FR455">
        <f t="shared" si="449"/>
        <v>0</v>
      </c>
      <c r="FS455">
        <v>0</v>
      </c>
      <c r="FX455">
        <v>114</v>
      </c>
      <c r="FY455">
        <v>67</v>
      </c>
      <c r="GA455" t="s">
        <v>3</v>
      </c>
      <c r="GD455">
        <v>0</v>
      </c>
      <c r="GF455">
        <v>-1044822858</v>
      </c>
      <c r="GG455">
        <v>2</v>
      </c>
      <c r="GH455">
        <v>1</v>
      </c>
      <c r="GI455">
        <v>2</v>
      </c>
      <c r="GJ455">
        <v>0</v>
      </c>
      <c r="GK455">
        <f>ROUND(R455*(R12)/100,2)</f>
        <v>417.44</v>
      </c>
      <c r="GL455">
        <f t="shared" si="450"/>
        <v>0</v>
      </c>
      <c r="GM455">
        <f t="shared" si="451"/>
        <v>22787.78</v>
      </c>
      <c r="GN455">
        <f t="shared" si="452"/>
        <v>0</v>
      </c>
      <c r="GO455">
        <f t="shared" si="453"/>
        <v>22787.78</v>
      </c>
      <c r="GP455">
        <f t="shared" si="454"/>
        <v>0</v>
      </c>
      <c r="GR455">
        <v>0</v>
      </c>
      <c r="GS455">
        <v>0</v>
      </c>
      <c r="GT455">
        <v>0</v>
      </c>
      <c r="GU455" t="s">
        <v>3</v>
      </c>
      <c r="GV455">
        <f t="shared" si="455"/>
        <v>0</v>
      </c>
      <c r="GW455">
        <v>1</v>
      </c>
      <c r="GX455">
        <f t="shared" si="456"/>
        <v>0</v>
      </c>
      <c r="HA455">
        <v>0</v>
      </c>
      <c r="HB455">
        <v>0</v>
      </c>
      <c r="HC455">
        <f t="shared" si="457"/>
        <v>0</v>
      </c>
      <c r="HE455" t="s">
        <v>3</v>
      </c>
      <c r="HF455" t="s">
        <v>3</v>
      </c>
      <c r="HM455" t="s">
        <v>3</v>
      </c>
      <c r="HN455" t="s">
        <v>3</v>
      </c>
      <c r="HO455" t="s">
        <v>3</v>
      </c>
      <c r="HP455" t="s">
        <v>3</v>
      </c>
      <c r="HQ455" t="s">
        <v>3</v>
      </c>
      <c r="IK455">
        <v>0</v>
      </c>
    </row>
    <row r="456" spans="1:245" x14ac:dyDescent="0.2">
      <c r="A456">
        <v>17</v>
      </c>
      <c r="B456">
        <v>0</v>
      </c>
      <c r="C456">
        <f>ROW(SmtRes!A157)</f>
        <v>157</v>
      </c>
      <c r="D456">
        <f>ROW(EtalonRes!A157)</f>
        <v>157</v>
      </c>
      <c r="E456" t="s">
        <v>212</v>
      </c>
      <c r="F456" t="s">
        <v>165</v>
      </c>
      <c r="G456" t="s">
        <v>166</v>
      </c>
      <c r="H456" t="s">
        <v>167</v>
      </c>
      <c r="I456">
        <v>2</v>
      </c>
      <c r="J456">
        <v>0</v>
      </c>
      <c r="K456">
        <v>2</v>
      </c>
      <c r="O456">
        <f t="shared" si="418"/>
        <v>12068.77</v>
      </c>
      <c r="P456">
        <f t="shared" si="419"/>
        <v>311.47000000000003</v>
      </c>
      <c r="Q456">
        <f t="shared" si="420"/>
        <v>1604.68</v>
      </c>
      <c r="R456">
        <f t="shared" si="421"/>
        <v>861.53</v>
      </c>
      <c r="S456">
        <f t="shared" si="422"/>
        <v>10152.620000000001</v>
      </c>
      <c r="T456">
        <f t="shared" si="423"/>
        <v>0</v>
      </c>
      <c r="U456">
        <f t="shared" si="424"/>
        <v>28.0596</v>
      </c>
      <c r="V456">
        <f t="shared" si="425"/>
        <v>0</v>
      </c>
      <c r="W456">
        <f t="shared" si="426"/>
        <v>0</v>
      </c>
      <c r="X456">
        <f t="shared" si="427"/>
        <v>8020.57</v>
      </c>
      <c r="Y456">
        <f t="shared" si="428"/>
        <v>4162.57</v>
      </c>
      <c r="AA456">
        <v>54436342</v>
      </c>
      <c r="AB456">
        <f t="shared" si="429"/>
        <v>249.81</v>
      </c>
      <c r="AC456">
        <f t="shared" si="430"/>
        <v>18.899999999999999</v>
      </c>
      <c r="AD456">
        <f t="shared" si="431"/>
        <v>61.8</v>
      </c>
      <c r="AE456">
        <f t="shared" si="432"/>
        <v>14.35</v>
      </c>
      <c r="AF456">
        <f t="shared" si="433"/>
        <v>169.11</v>
      </c>
      <c r="AG456">
        <f t="shared" si="434"/>
        <v>0</v>
      </c>
      <c r="AH456">
        <f t="shared" si="435"/>
        <v>13.4</v>
      </c>
      <c r="AI456">
        <f t="shared" si="436"/>
        <v>0</v>
      </c>
      <c r="AJ456">
        <f t="shared" si="437"/>
        <v>0</v>
      </c>
      <c r="AK456">
        <v>249.81</v>
      </c>
      <c r="AL456">
        <v>18.899999999999999</v>
      </c>
      <c r="AM456">
        <v>61.8</v>
      </c>
      <c r="AN456">
        <v>14.35</v>
      </c>
      <c r="AO456">
        <v>169.11</v>
      </c>
      <c r="AP456">
        <v>0</v>
      </c>
      <c r="AQ456">
        <v>13.4</v>
      </c>
      <c r="AR456">
        <v>0</v>
      </c>
      <c r="AS456">
        <v>0</v>
      </c>
      <c r="AT456">
        <v>79</v>
      </c>
      <c r="AU456">
        <v>41</v>
      </c>
      <c r="AV456">
        <v>1.0469999999999999</v>
      </c>
      <c r="AW456">
        <v>1</v>
      </c>
      <c r="AZ456">
        <v>1</v>
      </c>
      <c r="BA456">
        <v>28.67</v>
      </c>
      <c r="BB456">
        <v>12.4</v>
      </c>
      <c r="BC456">
        <v>8.24</v>
      </c>
      <c r="BD456" t="s">
        <v>3</v>
      </c>
      <c r="BE456" t="s">
        <v>3</v>
      </c>
      <c r="BF456" t="s">
        <v>3</v>
      </c>
      <c r="BG456" t="s">
        <v>3</v>
      </c>
      <c r="BH456">
        <v>0</v>
      </c>
      <c r="BI456">
        <v>2</v>
      </c>
      <c r="BJ456" t="s">
        <v>168</v>
      </c>
      <c r="BM456">
        <v>317</v>
      </c>
      <c r="BN456">
        <v>0</v>
      </c>
      <c r="BO456" t="s">
        <v>165</v>
      </c>
      <c r="BP456">
        <v>1</v>
      </c>
      <c r="BQ456">
        <v>40</v>
      </c>
      <c r="BR456">
        <v>0</v>
      </c>
      <c r="BS456">
        <v>28.67</v>
      </c>
      <c r="BT456">
        <v>1</v>
      </c>
      <c r="BU456">
        <v>1</v>
      </c>
      <c r="BV456">
        <v>1</v>
      </c>
      <c r="BW456">
        <v>1</v>
      </c>
      <c r="BX456">
        <v>1</v>
      </c>
      <c r="BY456" t="s">
        <v>3</v>
      </c>
      <c r="BZ456">
        <v>79</v>
      </c>
      <c r="CA456">
        <v>41</v>
      </c>
      <c r="CB456" t="s">
        <v>3</v>
      </c>
      <c r="CE456">
        <v>30</v>
      </c>
      <c r="CF456">
        <v>0</v>
      </c>
      <c r="CG456">
        <v>0</v>
      </c>
      <c r="CM456">
        <v>0</v>
      </c>
      <c r="CN456" t="s">
        <v>3</v>
      </c>
      <c r="CO456">
        <v>0</v>
      </c>
      <c r="CP456">
        <f t="shared" si="438"/>
        <v>12068.77</v>
      </c>
      <c r="CQ456">
        <f t="shared" si="439"/>
        <v>155.74</v>
      </c>
      <c r="CR456">
        <f t="shared" si="440"/>
        <v>802.28</v>
      </c>
      <c r="CS456">
        <f t="shared" si="441"/>
        <v>430.62</v>
      </c>
      <c r="CT456">
        <f t="shared" si="442"/>
        <v>5076.3100000000004</v>
      </c>
      <c r="CU456">
        <f t="shared" si="443"/>
        <v>0</v>
      </c>
      <c r="CV456">
        <f t="shared" si="444"/>
        <v>14.0298</v>
      </c>
      <c r="CW456">
        <f t="shared" si="445"/>
        <v>0</v>
      </c>
      <c r="CX456">
        <f t="shared" si="446"/>
        <v>0</v>
      </c>
      <c r="CY456">
        <f t="shared" si="447"/>
        <v>8020.5698000000011</v>
      </c>
      <c r="CZ456">
        <f t="shared" si="448"/>
        <v>4162.5742</v>
      </c>
      <c r="DC456" t="s">
        <v>3</v>
      </c>
      <c r="DD456" t="s">
        <v>3</v>
      </c>
      <c r="DE456" t="s">
        <v>3</v>
      </c>
      <c r="DF456" t="s">
        <v>3</v>
      </c>
      <c r="DG456" t="s">
        <v>3</v>
      </c>
      <c r="DH456" t="s">
        <v>3</v>
      </c>
      <c r="DI456" t="s">
        <v>3</v>
      </c>
      <c r="DJ456" t="s">
        <v>3</v>
      </c>
      <c r="DK456" t="s">
        <v>3</v>
      </c>
      <c r="DL456" t="s">
        <v>3</v>
      </c>
      <c r="DM456" t="s">
        <v>3</v>
      </c>
      <c r="DN456">
        <v>114</v>
      </c>
      <c r="DO456">
        <v>67</v>
      </c>
      <c r="DP456">
        <v>1.0469999999999999</v>
      </c>
      <c r="DQ456">
        <v>1</v>
      </c>
      <c r="DU456">
        <v>1013</v>
      </c>
      <c r="DV456" t="s">
        <v>167</v>
      </c>
      <c r="DW456" t="s">
        <v>167</v>
      </c>
      <c r="DX456">
        <v>1</v>
      </c>
      <c r="DZ456" t="s">
        <v>3</v>
      </c>
      <c r="EA456" t="s">
        <v>3</v>
      </c>
      <c r="EB456" t="s">
        <v>3</v>
      </c>
      <c r="EC456" t="s">
        <v>3</v>
      </c>
      <c r="EE456">
        <v>54008061</v>
      </c>
      <c r="EF456">
        <v>40</v>
      </c>
      <c r="EG456" t="s">
        <v>152</v>
      </c>
      <c r="EH456">
        <v>0</v>
      </c>
      <c r="EI456" t="s">
        <v>3</v>
      </c>
      <c r="EJ456">
        <v>2</v>
      </c>
      <c r="EK456">
        <v>317</v>
      </c>
      <c r="EL456" t="s">
        <v>153</v>
      </c>
      <c r="EM456" t="s">
        <v>154</v>
      </c>
      <c r="EO456" t="s">
        <v>3</v>
      </c>
      <c r="EQ456">
        <v>0</v>
      </c>
      <c r="ER456">
        <v>249.81</v>
      </c>
      <c r="ES456">
        <v>18.899999999999999</v>
      </c>
      <c r="ET456">
        <v>61.8</v>
      </c>
      <c r="EU456">
        <v>14.35</v>
      </c>
      <c r="EV456">
        <v>169.11</v>
      </c>
      <c r="EW456">
        <v>13.4</v>
      </c>
      <c r="EX456">
        <v>0</v>
      </c>
      <c r="EY456">
        <v>0</v>
      </c>
      <c r="FQ456">
        <v>0</v>
      </c>
      <c r="FR456">
        <f t="shared" si="449"/>
        <v>0</v>
      </c>
      <c r="FS456">
        <v>0</v>
      </c>
      <c r="FX456">
        <v>114</v>
      </c>
      <c r="FY456">
        <v>67</v>
      </c>
      <c r="GA456" t="s">
        <v>3</v>
      </c>
      <c r="GD456">
        <v>0</v>
      </c>
      <c r="GF456">
        <v>-1790178856</v>
      </c>
      <c r="GG456">
        <v>2</v>
      </c>
      <c r="GH456">
        <v>1</v>
      </c>
      <c r="GI456">
        <v>2</v>
      </c>
      <c r="GJ456">
        <v>0</v>
      </c>
      <c r="GK456">
        <f>ROUND(R456*(R12)/100,2)</f>
        <v>1378.45</v>
      </c>
      <c r="GL456">
        <f t="shared" si="450"/>
        <v>0</v>
      </c>
      <c r="GM456">
        <f t="shared" si="451"/>
        <v>25630.36</v>
      </c>
      <c r="GN456">
        <f t="shared" si="452"/>
        <v>0</v>
      </c>
      <c r="GO456">
        <f t="shared" si="453"/>
        <v>25630.36</v>
      </c>
      <c r="GP456">
        <f t="shared" si="454"/>
        <v>0</v>
      </c>
      <c r="GR456">
        <v>0</v>
      </c>
      <c r="GS456">
        <v>0</v>
      </c>
      <c r="GT456">
        <v>0</v>
      </c>
      <c r="GU456" t="s">
        <v>3</v>
      </c>
      <c r="GV456">
        <f t="shared" si="455"/>
        <v>0</v>
      </c>
      <c r="GW456">
        <v>1</v>
      </c>
      <c r="GX456">
        <f t="shared" si="456"/>
        <v>0</v>
      </c>
      <c r="HA456">
        <v>0</v>
      </c>
      <c r="HB456">
        <v>0</v>
      </c>
      <c r="HC456">
        <f t="shared" si="457"/>
        <v>0</v>
      </c>
      <c r="HE456" t="s">
        <v>3</v>
      </c>
      <c r="HF456" t="s">
        <v>3</v>
      </c>
      <c r="HM456" t="s">
        <v>3</v>
      </c>
      <c r="HN456" t="s">
        <v>3</v>
      </c>
      <c r="HO456" t="s">
        <v>3</v>
      </c>
      <c r="HP456" t="s">
        <v>3</v>
      </c>
      <c r="HQ456" t="s">
        <v>3</v>
      </c>
      <c r="IK456">
        <v>0</v>
      </c>
    </row>
    <row r="457" spans="1:245" x14ac:dyDescent="0.2">
      <c r="A457">
        <v>17</v>
      </c>
      <c r="B457">
        <v>0</v>
      </c>
      <c r="C457">
        <f>ROW(SmtRes!A158)</f>
        <v>158</v>
      </c>
      <c r="D457">
        <f>ROW(EtalonRes!A158)</f>
        <v>158</v>
      </c>
      <c r="E457" t="s">
        <v>213</v>
      </c>
      <c r="F457" t="s">
        <v>214</v>
      </c>
      <c r="G457" t="s">
        <v>215</v>
      </c>
      <c r="H457" t="s">
        <v>216</v>
      </c>
      <c r="I457">
        <v>0.21124000000000001</v>
      </c>
      <c r="J457">
        <v>0</v>
      </c>
      <c r="K457">
        <v>0.21124000000000001</v>
      </c>
      <c r="O457">
        <f t="shared" si="418"/>
        <v>17972.3</v>
      </c>
      <c r="P457">
        <f t="shared" si="419"/>
        <v>8321.91</v>
      </c>
      <c r="Q457">
        <f t="shared" si="420"/>
        <v>2539.94</v>
      </c>
      <c r="R457">
        <f t="shared" si="421"/>
        <v>668.01</v>
      </c>
      <c r="S457">
        <f t="shared" si="422"/>
        <v>7110.45</v>
      </c>
      <c r="T457">
        <f t="shared" si="423"/>
        <v>0</v>
      </c>
      <c r="U457">
        <f t="shared" si="424"/>
        <v>20.114526288</v>
      </c>
      <c r="V457">
        <f t="shared" si="425"/>
        <v>0</v>
      </c>
      <c r="W457">
        <f t="shared" si="426"/>
        <v>0</v>
      </c>
      <c r="X457">
        <f t="shared" si="427"/>
        <v>5617.26</v>
      </c>
      <c r="Y457">
        <f t="shared" si="428"/>
        <v>2915.28</v>
      </c>
      <c r="AA457">
        <v>54436342</v>
      </c>
      <c r="AB457">
        <f t="shared" si="429"/>
        <v>7053.08</v>
      </c>
      <c r="AC457">
        <f t="shared" si="430"/>
        <v>4781</v>
      </c>
      <c r="AD457">
        <f t="shared" si="431"/>
        <v>1191.97</v>
      </c>
      <c r="AE457">
        <f t="shared" si="432"/>
        <v>101.46</v>
      </c>
      <c r="AF457">
        <f t="shared" si="433"/>
        <v>1080.1099999999999</v>
      </c>
      <c r="AG457">
        <f t="shared" si="434"/>
        <v>0</v>
      </c>
      <c r="AH457">
        <f t="shared" si="435"/>
        <v>87.6</v>
      </c>
      <c r="AI457">
        <f t="shared" si="436"/>
        <v>0</v>
      </c>
      <c r="AJ457">
        <f t="shared" si="437"/>
        <v>0</v>
      </c>
      <c r="AK457">
        <v>7053.08</v>
      </c>
      <c r="AL457">
        <v>4781</v>
      </c>
      <c r="AM457">
        <v>1191.97</v>
      </c>
      <c r="AN457">
        <v>101.46</v>
      </c>
      <c r="AO457">
        <v>1080.1099999999999</v>
      </c>
      <c r="AP457">
        <v>0</v>
      </c>
      <c r="AQ457">
        <v>87.6</v>
      </c>
      <c r="AR457">
        <v>0</v>
      </c>
      <c r="AS457">
        <v>0</v>
      </c>
      <c r="AT457">
        <v>79</v>
      </c>
      <c r="AU457">
        <v>41</v>
      </c>
      <c r="AV457">
        <v>1.087</v>
      </c>
      <c r="AW457">
        <v>1</v>
      </c>
      <c r="AZ457">
        <v>1</v>
      </c>
      <c r="BA457">
        <v>28.67</v>
      </c>
      <c r="BB457">
        <v>9.2799999999999994</v>
      </c>
      <c r="BC457">
        <v>8.24</v>
      </c>
      <c r="BD457" t="s">
        <v>3</v>
      </c>
      <c r="BE457" t="s">
        <v>3</v>
      </c>
      <c r="BF457" t="s">
        <v>3</v>
      </c>
      <c r="BG457" t="s">
        <v>3</v>
      </c>
      <c r="BH457">
        <v>0</v>
      </c>
      <c r="BI457">
        <v>2</v>
      </c>
      <c r="BJ457" t="s">
        <v>217</v>
      </c>
      <c r="BM457">
        <v>319</v>
      </c>
      <c r="BN457">
        <v>0</v>
      </c>
      <c r="BO457" t="s">
        <v>214</v>
      </c>
      <c r="BP457">
        <v>1</v>
      </c>
      <c r="BQ457">
        <v>40</v>
      </c>
      <c r="BR457">
        <v>0</v>
      </c>
      <c r="BS457">
        <v>28.67</v>
      </c>
      <c r="BT457">
        <v>1</v>
      </c>
      <c r="BU457">
        <v>1</v>
      </c>
      <c r="BV457">
        <v>1</v>
      </c>
      <c r="BW457">
        <v>1</v>
      </c>
      <c r="BX457">
        <v>1</v>
      </c>
      <c r="BY457" t="s">
        <v>3</v>
      </c>
      <c r="BZ457">
        <v>79</v>
      </c>
      <c r="CA457">
        <v>41</v>
      </c>
      <c r="CB457" t="s">
        <v>3</v>
      </c>
      <c r="CE457">
        <v>30</v>
      </c>
      <c r="CF457">
        <v>0</v>
      </c>
      <c r="CG457">
        <v>0</v>
      </c>
      <c r="CM457">
        <v>0</v>
      </c>
      <c r="CN457" t="s">
        <v>3</v>
      </c>
      <c r="CO457">
        <v>0</v>
      </c>
      <c r="CP457">
        <f t="shared" si="438"/>
        <v>17972.3</v>
      </c>
      <c r="CQ457">
        <f t="shared" si="439"/>
        <v>39395.440000000002</v>
      </c>
      <c r="CR457">
        <f t="shared" si="440"/>
        <v>12023.82</v>
      </c>
      <c r="CS457">
        <f t="shared" si="441"/>
        <v>3162.01</v>
      </c>
      <c r="CT457">
        <f t="shared" si="442"/>
        <v>33660.870000000003</v>
      </c>
      <c r="CU457">
        <f t="shared" si="443"/>
        <v>0</v>
      </c>
      <c r="CV457">
        <f t="shared" si="444"/>
        <v>95.221199999999996</v>
      </c>
      <c r="CW457">
        <f t="shared" si="445"/>
        <v>0</v>
      </c>
      <c r="CX457">
        <f t="shared" si="446"/>
        <v>0</v>
      </c>
      <c r="CY457">
        <f t="shared" si="447"/>
        <v>5617.2555000000002</v>
      </c>
      <c r="CZ457">
        <f t="shared" si="448"/>
        <v>2915.2844999999998</v>
      </c>
      <c r="DC457" t="s">
        <v>3</v>
      </c>
      <c r="DD457" t="s">
        <v>3</v>
      </c>
      <c r="DE457" t="s">
        <v>3</v>
      </c>
      <c r="DF457" t="s">
        <v>3</v>
      </c>
      <c r="DG457" t="s">
        <v>3</v>
      </c>
      <c r="DH457" t="s">
        <v>3</v>
      </c>
      <c r="DI457" t="s">
        <v>3</v>
      </c>
      <c r="DJ457" t="s">
        <v>3</v>
      </c>
      <c r="DK457" t="s">
        <v>3</v>
      </c>
      <c r="DL457" t="s">
        <v>3</v>
      </c>
      <c r="DM457" t="s">
        <v>3</v>
      </c>
      <c r="DN457">
        <v>114</v>
      </c>
      <c r="DO457">
        <v>67</v>
      </c>
      <c r="DP457">
        <v>1.087</v>
      </c>
      <c r="DQ457">
        <v>1</v>
      </c>
      <c r="DU457">
        <v>1013</v>
      </c>
      <c r="DV457" t="s">
        <v>216</v>
      </c>
      <c r="DW457" t="s">
        <v>216</v>
      </c>
      <c r="DX457">
        <v>1</v>
      </c>
      <c r="DZ457" t="s">
        <v>3</v>
      </c>
      <c r="EA457" t="s">
        <v>3</v>
      </c>
      <c r="EB457" t="s">
        <v>3</v>
      </c>
      <c r="EC457" t="s">
        <v>3</v>
      </c>
      <c r="EE457">
        <v>54008063</v>
      </c>
      <c r="EF457">
        <v>40</v>
      </c>
      <c r="EG457" t="s">
        <v>152</v>
      </c>
      <c r="EH457">
        <v>0</v>
      </c>
      <c r="EI457" t="s">
        <v>3</v>
      </c>
      <c r="EJ457">
        <v>2</v>
      </c>
      <c r="EK457">
        <v>319</v>
      </c>
      <c r="EL457" t="s">
        <v>218</v>
      </c>
      <c r="EM457" t="s">
        <v>219</v>
      </c>
      <c r="EO457" t="s">
        <v>3</v>
      </c>
      <c r="EQ457">
        <v>0</v>
      </c>
      <c r="ER457">
        <v>7053.08</v>
      </c>
      <c r="ES457">
        <v>4781</v>
      </c>
      <c r="ET457">
        <v>1191.97</v>
      </c>
      <c r="EU457">
        <v>101.46</v>
      </c>
      <c r="EV457">
        <v>1080.1099999999999</v>
      </c>
      <c r="EW457">
        <v>87.6</v>
      </c>
      <c r="EX457">
        <v>0</v>
      </c>
      <c r="EY457">
        <v>0</v>
      </c>
      <c r="FQ457">
        <v>0</v>
      </c>
      <c r="FR457">
        <f t="shared" si="449"/>
        <v>0</v>
      </c>
      <c r="FS457">
        <v>0</v>
      </c>
      <c r="FX457">
        <v>114</v>
      </c>
      <c r="FY457">
        <v>67</v>
      </c>
      <c r="GA457" t="s">
        <v>3</v>
      </c>
      <c r="GD457">
        <v>0</v>
      </c>
      <c r="GF457">
        <v>-492700056</v>
      </c>
      <c r="GG457">
        <v>2</v>
      </c>
      <c r="GH457">
        <v>1</v>
      </c>
      <c r="GI457">
        <v>2</v>
      </c>
      <c r="GJ457">
        <v>0</v>
      </c>
      <c r="GK457">
        <f>ROUND(R457*(R12)/100,2)</f>
        <v>1068.82</v>
      </c>
      <c r="GL457">
        <f t="shared" si="450"/>
        <v>0</v>
      </c>
      <c r="GM457">
        <f t="shared" si="451"/>
        <v>27573.66</v>
      </c>
      <c r="GN457">
        <f t="shared" si="452"/>
        <v>0</v>
      </c>
      <c r="GO457">
        <f t="shared" si="453"/>
        <v>27573.66</v>
      </c>
      <c r="GP457">
        <f t="shared" si="454"/>
        <v>0</v>
      </c>
      <c r="GR457">
        <v>0</v>
      </c>
      <c r="GS457">
        <v>0</v>
      </c>
      <c r="GT457">
        <v>0</v>
      </c>
      <c r="GU457" t="s">
        <v>3</v>
      </c>
      <c r="GV457">
        <f t="shared" si="455"/>
        <v>0</v>
      </c>
      <c r="GW457">
        <v>1</v>
      </c>
      <c r="GX457">
        <f t="shared" si="456"/>
        <v>0</v>
      </c>
      <c r="HA457">
        <v>0</v>
      </c>
      <c r="HB457">
        <v>0</v>
      </c>
      <c r="HC457">
        <f t="shared" si="457"/>
        <v>0</v>
      </c>
      <c r="HE457" t="s">
        <v>3</v>
      </c>
      <c r="HF457" t="s">
        <v>3</v>
      </c>
      <c r="HM457" t="s">
        <v>3</v>
      </c>
      <c r="HN457" t="s">
        <v>3</v>
      </c>
      <c r="HO457" t="s">
        <v>3</v>
      </c>
      <c r="HP457" t="s">
        <v>3</v>
      </c>
      <c r="HQ457" t="s">
        <v>3</v>
      </c>
      <c r="IK457">
        <v>0</v>
      </c>
    </row>
    <row r="458" spans="1:245" x14ac:dyDescent="0.2">
      <c r="A458">
        <v>17</v>
      </c>
      <c r="B458">
        <v>0</v>
      </c>
      <c r="C458">
        <f>ROW(SmtRes!A159)</f>
        <v>159</v>
      </c>
      <c r="D458">
        <f>ROW(EtalonRes!A159)</f>
        <v>159</v>
      </c>
      <c r="E458" t="s">
        <v>220</v>
      </c>
      <c r="F458" t="s">
        <v>170</v>
      </c>
      <c r="G458" t="s">
        <v>171</v>
      </c>
      <c r="H458" t="s">
        <v>172</v>
      </c>
      <c r="I458">
        <f>ROUND(30/100,9)</f>
        <v>0.3</v>
      </c>
      <c r="J458">
        <v>0</v>
      </c>
      <c r="K458">
        <f>ROUND(30/100,9)</f>
        <v>0.3</v>
      </c>
      <c r="O458">
        <f t="shared" si="418"/>
        <v>3513.93</v>
      </c>
      <c r="P458">
        <f t="shared" si="419"/>
        <v>72.760000000000005</v>
      </c>
      <c r="Q458">
        <f t="shared" si="420"/>
        <v>1619.48</v>
      </c>
      <c r="R458">
        <f t="shared" si="421"/>
        <v>688.94</v>
      </c>
      <c r="S458">
        <f t="shared" si="422"/>
        <v>1821.69</v>
      </c>
      <c r="T458">
        <f t="shared" si="423"/>
        <v>0</v>
      </c>
      <c r="U458">
        <f t="shared" si="424"/>
        <v>5.1536099999999996</v>
      </c>
      <c r="V458">
        <f t="shared" si="425"/>
        <v>0</v>
      </c>
      <c r="W458">
        <f t="shared" si="426"/>
        <v>0</v>
      </c>
      <c r="X458">
        <f t="shared" si="427"/>
        <v>1439.14</v>
      </c>
      <c r="Y458">
        <f t="shared" si="428"/>
        <v>746.89</v>
      </c>
      <c r="AA458">
        <v>54436342</v>
      </c>
      <c r="AB458">
        <f t="shared" si="429"/>
        <v>689.47</v>
      </c>
      <c r="AC458">
        <f t="shared" si="430"/>
        <v>27.23</v>
      </c>
      <c r="AD458">
        <f t="shared" si="431"/>
        <v>463.73</v>
      </c>
      <c r="AE458">
        <f t="shared" si="432"/>
        <v>75.08</v>
      </c>
      <c r="AF458">
        <f t="shared" si="433"/>
        <v>198.51</v>
      </c>
      <c r="AG458">
        <f t="shared" si="434"/>
        <v>0</v>
      </c>
      <c r="AH458">
        <f t="shared" si="435"/>
        <v>16.100000000000001</v>
      </c>
      <c r="AI458">
        <f t="shared" si="436"/>
        <v>0</v>
      </c>
      <c r="AJ458">
        <f t="shared" si="437"/>
        <v>0</v>
      </c>
      <c r="AK458">
        <v>689.47</v>
      </c>
      <c r="AL458">
        <v>27.23</v>
      </c>
      <c r="AM458">
        <v>463.73</v>
      </c>
      <c r="AN458">
        <v>75.08</v>
      </c>
      <c r="AO458">
        <v>198.51</v>
      </c>
      <c r="AP458">
        <v>0</v>
      </c>
      <c r="AQ458">
        <v>16.100000000000001</v>
      </c>
      <c r="AR458">
        <v>0</v>
      </c>
      <c r="AS458">
        <v>0</v>
      </c>
      <c r="AT458">
        <v>79</v>
      </c>
      <c r="AU458">
        <v>41</v>
      </c>
      <c r="AV458">
        <v>1.0669999999999999</v>
      </c>
      <c r="AW458">
        <v>1.081</v>
      </c>
      <c r="AZ458">
        <v>1</v>
      </c>
      <c r="BA458">
        <v>28.67</v>
      </c>
      <c r="BB458">
        <v>10.91</v>
      </c>
      <c r="BC458">
        <v>8.24</v>
      </c>
      <c r="BD458" t="s">
        <v>3</v>
      </c>
      <c r="BE458" t="s">
        <v>3</v>
      </c>
      <c r="BF458" t="s">
        <v>3</v>
      </c>
      <c r="BG458" t="s">
        <v>3</v>
      </c>
      <c r="BH458">
        <v>0</v>
      </c>
      <c r="BI458">
        <v>2</v>
      </c>
      <c r="BJ458" t="s">
        <v>173</v>
      </c>
      <c r="BM458">
        <v>318</v>
      </c>
      <c r="BN458">
        <v>0</v>
      </c>
      <c r="BO458" t="s">
        <v>170</v>
      </c>
      <c r="BP458">
        <v>1</v>
      </c>
      <c r="BQ458">
        <v>40</v>
      </c>
      <c r="BR458">
        <v>0</v>
      </c>
      <c r="BS458">
        <v>28.67</v>
      </c>
      <c r="BT458">
        <v>1</v>
      </c>
      <c r="BU458">
        <v>1</v>
      </c>
      <c r="BV458">
        <v>1</v>
      </c>
      <c r="BW458">
        <v>1</v>
      </c>
      <c r="BX458">
        <v>1</v>
      </c>
      <c r="BY458" t="s">
        <v>3</v>
      </c>
      <c r="BZ458">
        <v>79</v>
      </c>
      <c r="CA458">
        <v>41</v>
      </c>
      <c r="CB458" t="s">
        <v>3</v>
      </c>
      <c r="CE458">
        <v>30</v>
      </c>
      <c r="CF458">
        <v>0</v>
      </c>
      <c r="CG458">
        <v>0</v>
      </c>
      <c r="CM458">
        <v>0</v>
      </c>
      <c r="CN458" t="s">
        <v>3</v>
      </c>
      <c r="CO458">
        <v>0</v>
      </c>
      <c r="CP458">
        <f t="shared" si="438"/>
        <v>3513.9300000000003</v>
      </c>
      <c r="CQ458">
        <f t="shared" si="439"/>
        <v>242.59</v>
      </c>
      <c r="CR458">
        <f t="shared" si="440"/>
        <v>5398.27</v>
      </c>
      <c r="CS458">
        <f t="shared" si="441"/>
        <v>2296.75</v>
      </c>
      <c r="CT458">
        <f t="shared" si="442"/>
        <v>6072.59</v>
      </c>
      <c r="CU458">
        <f t="shared" si="443"/>
        <v>0</v>
      </c>
      <c r="CV458">
        <f t="shared" si="444"/>
        <v>17.178699999999999</v>
      </c>
      <c r="CW458">
        <f t="shared" si="445"/>
        <v>0</v>
      </c>
      <c r="CX458">
        <f t="shared" si="446"/>
        <v>0</v>
      </c>
      <c r="CY458">
        <f t="shared" si="447"/>
        <v>1439.1351000000002</v>
      </c>
      <c r="CZ458">
        <f t="shared" si="448"/>
        <v>746.89289999999994</v>
      </c>
      <c r="DC458" t="s">
        <v>3</v>
      </c>
      <c r="DD458" t="s">
        <v>3</v>
      </c>
      <c r="DE458" t="s">
        <v>3</v>
      </c>
      <c r="DF458" t="s">
        <v>3</v>
      </c>
      <c r="DG458" t="s">
        <v>3</v>
      </c>
      <c r="DH458" t="s">
        <v>3</v>
      </c>
      <c r="DI458" t="s">
        <v>3</v>
      </c>
      <c r="DJ458" t="s">
        <v>3</v>
      </c>
      <c r="DK458" t="s">
        <v>3</v>
      </c>
      <c r="DL458" t="s">
        <v>3</v>
      </c>
      <c r="DM458" t="s">
        <v>3</v>
      </c>
      <c r="DN458">
        <v>114</v>
      </c>
      <c r="DO458">
        <v>67</v>
      </c>
      <c r="DP458">
        <v>1.0669999999999999</v>
      </c>
      <c r="DQ458">
        <v>1.081</v>
      </c>
      <c r="DU458">
        <v>1013</v>
      </c>
      <c r="DV458" t="s">
        <v>172</v>
      </c>
      <c r="DW458" t="s">
        <v>172</v>
      </c>
      <c r="DX458">
        <v>1</v>
      </c>
      <c r="DZ458" t="s">
        <v>3</v>
      </c>
      <c r="EA458" t="s">
        <v>3</v>
      </c>
      <c r="EB458" t="s">
        <v>3</v>
      </c>
      <c r="EC458" t="s">
        <v>3</v>
      </c>
      <c r="EE458">
        <v>54008062</v>
      </c>
      <c r="EF458">
        <v>40</v>
      </c>
      <c r="EG458" t="s">
        <v>152</v>
      </c>
      <c r="EH458">
        <v>0</v>
      </c>
      <c r="EI458" t="s">
        <v>3</v>
      </c>
      <c r="EJ458">
        <v>2</v>
      </c>
      <c r="EK458">
        <v>318</v>
      </c>
      <c r="EL458" t="s">
        <v>174</v>
      </c>
      <c r="EM458" t="s">
        <v>175</v>
      </c>
      <c r="EO458" t="s">
        <v>3</v>
      </c>
      <c r="EQ458">
        <v>0</v>
      </c>
      <c r="ER458">
        <v>689.47</v>
      </c>
      <c r="ES458">
        <v>27.23</v>
      </c>
      <c r="ET458">
        <v>463.73</v>
      </c>
      <c r="EU458">
        <v>75.08</v>
      </c>
      <c r="EV458">
        <v>198.51</v>
      </c>
      <c r="EW458">
        <v>16.100000000000001</v>
      </c>
      <c r="EX458">
        <v>0</v>
      </c>
      <c r="EY458">
        <v>0</v>
      </c>
      <c r="FQ458">
        <v>0</v>
      </c>
      <c r="FR458">
        <f t="shared" si="449"/>
        <v>0</v>
      </c>
      <c r="FS458">
        <v>0</v>
      </c>
      <c r="FX458">
        <v>114</v>
      </c>
      <c r="FY458">
        <v>67</v>
      </c>
      <c r="GA458" t="s">
        <v>3</v>
      </c>
      <c r="GD458">
        <v>0</v>
      </c>
      <c r="GF458">
        <v>-455901266</v>
      </c>
      <c r="GG458">
        <v>2</v>
      </c>
      <c r="GH458">
        <v>1</v>
      </c>
      <c r="GI458">
        <v>2</v>
      </c>
      <c r="GJ458">
        <v>0</v>
      </c>
      <c r="GK458">
        <f>ROUND(R458*(R12)/100,2)</f>
        <v>1102.3</v>
      </c>
      <c r="GL458">
        <f t="shared" si="450"/>
        <v>0</v>
      </c>
      <c r="GM458">
        <f t="shared" si="451"/>
        <v>6802.26</v>
      </c>
      <c r="GN458">
        <f t="shared" si="452"/>
        <v>0</v>
      </c>
      <c r="GO458">
        <f t="shared" si="453"/>
        <v>6802.26</v>
      </c>
      <c r="GP458">
        <f t="shared" si="454"/>
        <v>0</v>
      </c>
      <c r="GR458">
        <v>0</v>
      </c>
      <c r="GS458">
        <v>0</v>
      </c>
      <c r="GT458">
        <v>0</v>
      </c>
      <c r="GU458" t="s">
        <v>3</v>
      </c>
      <c r="GV458">
        <f t="shared" si="455"/>
        <v>0</v>
      </c>
      <c r="GW458">
        <v>1</v>
      </c>
      <c r="GX458">
        <f t="shared" si="456"/>
        <v>0</v>
      </c>
      <c r="HA458">
        <v>0</v>
      </c>
      <c r="HB458">
        <v>0</v>
      </c>
      <c r="HC458">
        <f t="shared" si="457"/>
        <v>0</v>
      </c>
      <c r="HE458" t="s">
        <v>3</v>
      </c>
      <c r="HF458" t="s">
        <v>3</v>
      </c>
      <c r="HM458" t="s">
        <v>3</v>
      </c>
      <c r="HN458" t="s">
        <v>3</v>
      </c>
      <c r="HO458" t="s">
        <v>3</v>
      </c>
      <c r="HP458" t="s">
        <v>3</v>
      </c>
      <c r="HQ458" t="s">
        <v>3</v>
      </c>
      <c r="IK458">
        <v>0</v>
      </c>
    </row>
    <row r="459" spans="1:245" x14ac:dyDescent="0.2">
      <c r="A459">
        <v>17</v>
      </c>
      <c r="B459">
        <v>0</v>
      </c>
      <c r="C459">
        <f>ROW(SmtRes!A160)</f>
        <v>160</v>
      </c>
      <c r="D459">
        <f>ROW(EtalonRes!A160)</f>
        <v>160</v>
      </c>
      <c r="E459" t="s">
        <v>221</v>
      </c>
      <c r="F459" t="s">
        <v>177</v>
      </c>
      <c r="G459" t="s">
        <v>178</v>
      </c>
      <c r="H459" t="s">
        <v>147</v>
      </c>
      <c r="I459">
        <v>6</v>
      </c>
      <c r="J459">
        <v>0</v>
      </c>
      <c r="K459">
        <v>6</v>
      </c>
      <c r="O459">
        <f t="shared" si="418"/>
        <v>62656.959999999999</v>
      </c>
      <c r="P459">
        <f t="shared" si="419"/>
        <v>107.28</v>
      </c>
      <c r="Q459">
        <f t="shared" si="420"/>
        <v>47982.74</v>
      </c>
      <c r="R459">
        <f t="shared" si="421"/>
        <v>24611.47</v>
      </c>
      <c r="S459">
        <f t="shared" si="422"/>
        <v>14566.94</v>
      </c>
      <c r="T459">
        <f t="shared" si="423"/>
        <v>0</v>
      </c>
      <c r="U459">
        <f t="shared" si="424"/>
        <v>41.209919999999997</v>
      </c>
      <c r="V459">
        <f t="shared" si="425"/>
        <v>0</v>
      </c>
      <c r="W459">
        <f t="shared" si="426"/>
        <v>0</v>
      </c>
      <c r="X459">
        <f t="shared" si="427"/>
        <v>11507.88</v>
      </c>
      <c r="Y459">
        <f t="shared" si="428"/>
        <v>5972.45</v>
      </c>
      <c r="AA459">
        <v>54436342</v>
      </c>
      <c r="AB459">
        <f t="shared" si="429"/>
        <v>716.92</v>
      </c>
      <c r="AC459">
        <f t="shared" si="430"/>
        <v>2.17</v>
      </c>
      <c r="AD459">
        <f t="shared" si="431"/>
        <v>633.87</v>
      </c>
      <c r="AE459">
        <f t="shared" si="432"/>
        <v>136.65</v>
      </c>
      <c r="AF459">
        <f t="shared" si="433"/>
        <v>80.88</v>
      </c>
      <c r="AG459">
        <f t="shared" si="434"/>
        <v>0</v>
      </c>
      <c r="AH459">
        <f t="shared" si="435"/>
        <v>6.56</v>
      </c>
      <c r="AI459">
        <f t="shared" si="436"/>
        <v>0</v>
      </c>
      <c r="AJ459">
        <f t="shared" si="437"/>
        <v>0</v>
      </c>
      <c r="AK459">
        <v>716.92</v>
      </c>
      <c r="AL459">
        <v>2.17</v>
      </c>
      <c r="AM459">
        <v>633.87</v>
      </c>
      <c r="AN459">
        <v>136.65</v>
      </c>
      <c r="AO459">
        <v>80.88</v>
      </c>
      <c r="AP459">
        <v>0</v>
      </c>
      <c r="AQ459">
        <v>6.56</v>
      </c>
      <c r="AR459">
        <v>0</v>
      </c>
      <c r="AS459">
        <v>0</v>
      </c>
      <c r="AT459">
        <v>79</v>
      </c>
      <c r="AU459">
        <v>41</v>
      </c>
      <c r="AV459">
        <v>1.0469999999999999</v>
      </c>
      <c r="AW459">
        <v>1</v>
      </c>
      <c r="AZ459">
        <v>1</v>
      </c>
      <c r="BA459">
        <v>28.67</v>
      </c>
      <c r="BB459">
        <v>12.05</v>
      </c>
      <c r="BC459">
        <v>8.24</v>
      </c>
      <c r="BD459" t="s">
        <v>3</v>
      </c>
      <c r="BE459" t="s">
        <v>3</v>
      </c>
      <c r="BF459" t="s">
        <v>3</v>
      </c>
      <c r="BG459" t="s">
        <v>3</v>
      </c>
      <c r="BH459">
        <v>0</v>
      </c>
      <c r="BI459">
        <v>2</v>
      </c>
      <c r="BJ459" t="s">
        <v>179</v>
      </c>
      <c r="BM459">
        <v>322</v>
      </c>
      <c r="BN459">
        <v>0</v>
      </c>
      <c r="BO459" t="s">
        <v>177</v>
      </c>
      <c r="BP459">
        <v>1</v>
      </c>
      <c r="BQ459">
        <v>40</v>
      </c>
      <c r="BR459">
        <v>0</v>
      </c>
      <c r="BS459">
        <v>28.67</v>
      </c>
      <c r="BT459">
        <v>1</v>
      </c>
      <c r="BU459">
        <v>1</v>
      </c>
      <c r="BV459">
        <v>1</v>
      </c>
      <c r="BW459">
        <v>1</v>
      </c>
      <c r="BX459">
        <v>1</v>
      </c>
      <c r="BY459" t="s">
        <v>3</v>
      </c>
      <c r="BZ459">
        <v>79</v>
      </c>
      <c r="CA459">
        <v>41</v>
      </c>
      <c r="CB459" t="s">
        <v>3</v>
      </c>
      <c r="CE459">
        <v>30</v>
      </c>
      <c r="CF459">
        <v>0</v>
      </c>
      <c r="CG459">
        <v>0</v>
      </c>
      <c r="CM459">
        <v>0</v>
      </c>
      <c r="CN459" t="s">
        <v>3</v>
      </c>
      <c r="CO459">
        <v>0</v>
      </c>
      <c r="CP459">
        <f t="shared" si="438"/>
        <v>62656.959999999999</v>
      </c>
      <c r="CQ459">
        <f t="shared" si="439"/>
        <v>17.88</v>
      </c>
      <c r="CR459">
        <f t="shared" si="440"/>
        <v>7997.1</v>
      </c>
      <c r="CS459">
        <f t="shared" si="441"/>
        <v>4101.82</v>
      </c>
      <c r="CT459">
        <f t="shared" si="442"/>
        <v>2427.7800000000002</v>
      </c>
      <c r="CU459">
        <f t="shared" si="443"/>
        <v>0</v>
      </c>
      <c r="CV459">
        <f t="shared" si="444"/>
        <v>6.8683199999999989</v>
      </c>
      <c r="CW459">
        <f t="shared" si="445"/>
        <v>0</v>
      </c>
      <c r="CX459">
        <f t="shared" si="446"/>
        <v>0</v>
      </c>
      <c r="CY459">
        <f t="shared" si="447"/>
        <v>11507.882600000001</v>
      </c>
      <c r="CZ459">
        <f t="shared" si="448"/>
        <v>5972.4453999999996</v>
      </c>
      <c r="DC459" t="s">
        <v>3</v>
      </c>
      <c r="DD459" t="s">
        <v>3</v>
      </c>
      <c r="DE459" t="s">
        <v>3</v>
      </c>
      <c r="DF459" t="s">
        <v>3</v>
      </c>
      <c r="DG459" t="s">
        <v>3</v>
      </c>
      <c r="DH459" t="s">
        <v>3</v>
      </c>
      <c r="DI459" t="s">
        <v>3</v>
      </c>
      <c r="DJ459" t="s">
        <v>3</v>
      </c>
      <c r="DK459" t="s">
        <v>3</v>
      </c>
      <c r="DL459" t="s">
        <v>3</v>
      </c>
      <c r="DM459" t="s">
        <v>3</v>
      </c>
      <c r="DN459">
        <v>114</v>
      </c>
      <c r="DO459">
        <v>67</v>
      </c>
      <c r="DP459">
        <v>1.0469999999999999</v>
      </c>
      <c r="DQ459">
        <v>1</v>
      </c>
      <c r="DU459">
        <v>1013</v>
      </c>
      <c r="DV459" t="s">
        <v>147</v>
      </c>
      <c r="DW459" t="s">
        <v>147</v>
      </c>
      <c r="DX459">
        <v>1</v>
      </c>
      <c r="DZ459" t="s">
        <v>3</v>
      </c>
      <c r="EA459" t="s">
        <v>3</v>
      </c>
      <c r="EB459" t="s">
        <v>3</v>
      </c>
      <c r="EC459" t="s">
        <v>3</v>
      </c>
      <c r="EE459">
        <v>54008066</v>
      </c>
      <c r="EF459">
        <v>40</v>
      </c>
      <c r="EG459" t="s">
        <v>152</v>
      </c>
      <c r="EH459">
        <v>0</v>
      </c>
      <c r="EI459" t="s">
        <v>3</v>
      </c>
      <c r="EJ459">
        <v>2</v>
      </c>
      <c r="EK459">
        <v>322</v>
      </c>
      <c r="EL459" t="s">
        <v>180</v>
      </c>
      <c r="EM459" t="s">
        <v>181</v>
      </c>
      <c r="EO459" t="s">
        <v>3</v>
      </c>
      <c r="EQ459">
        <v>0</v>
      </c>
      <c r="ER459">
        <v>716.92</v>
      </c>
      <c r="ES459">
        <v>2.17</v>
      </c>
      <c r="ET459">
        <v>633.87</v>
      </c>
      <c r="EU459">
        <v>136.65</v>
      </c>
      <c r="EV459">
        <v>80.88</v>
      </c>
      <c r="EW459">
        <v>6.56</v>
      </c>
      <c r="EX459">
        <v>0</v>
      </c>
      <c r="EY459">
        <v>0</v>
      </c>
      <c r="FQ459">
        <v>0</v>
      </c>
      <c r="FR459">
        <f t="shared" si="449"/>
        <v>0</v>
      </c>
      <c r="FS459">
        <v>0</v>
      </c>
      <c r="FX459">
        <v>114</v>
      </c>
      <c r="FY459">
        <v>67</v>
      </c>
      <c r="GA459" t="s">
        <v>3</v>
      </c>
      <c r="GD459">
        <v>0</v>
      </c>
      <c r="GF459">
        <v>-1547685462</v>
      </c>
      <c r="GG459">
        <v>2</v>
      </c>
      <c r="GH459">
        <v>1</v>
      </c>
      <c r="GI459">
        <v>2</v>
      </c>
      <c r="GJ459">
        <v>0</v>
      </c>
      <c r="GK459">
        <f>ROUND(R459*(R12)/100,2)</f>
        <v>39378.35</v>
      </c>
      <c r="GL459">
        <f t="shared" si="450"/>
        <v>0</v>
      </c>
      <c r="GM459">
        <f t="shared" si="451"/>
        <v>119515.64</v>
      </c>
      <c r="GN459">
        <f t="shared" si="452"/>
        <v>0</v>
      </c>
      <c r="GO459">
        <f t="shared" si="453"/>
        <v>119515.64</v>
      </c>
      <c r="GP459">
        <f t="shared" si="454"/>
        <v>0</v>
      </c>
      <c r="GR459">
        <v>0</v>
      </c>
      <c r="GS459">
        <v>0</v>
      </c>
      <c r="GT459">
        <v>0</v>
      </c>
      <c r="GU459" t="s">
        <v>3</v>
      </c>
      <c r="GV459">
        <f t="shared" si="455"/>
        <v>0</v>
      </c>
      <c r="GW459">
        <v>1</v>
      </c>
      <c r="GX459">
        <f t="shared" si="456"/>
        <v>0</v>
      </c>
      <c r="HA459">
        <v>0</v>
      </c>
      <c r="HB459">
        <v>0</v>
      </c>
      <c r="HC459">
        <f t="shared" si="457"/>
        <v>0</v>
      </c>
      <c r="HE459" t="s">
        <v>3</v>
      </c>
      <c r="HF459" t="s">
        <v>3</v>
      </c>
      <c r="HM459" t="s">
        <v>3</v>
      </c>
      <c r="HN459" t="s">
        <v>3</v>
      </c>
      <c r="HO459" t="s">
        <v>3</v>
      </c>
      <c r="HP459" t="s">
        <v>3</v>
      </c>
      <c r="HQ459" t="s">
        <v>3</v>
      </c>
      <c r="IK459">
        <v>0</v>
      </c>
    </row>
    <row r="460" spans="1:245" x14ac:dyDescent="0.2">
      <c r="A460">
        <v>17</v>
      </c>
      <c r="B460">
        <v>0</v>
      </c>
      <c r="C460">
        <f>ROW(SmtRes!A161)</f>
        <v>161</v>
      </c>
      <c r="D460">
        <f>ROW(EtalonRes!A161)</f>
        <v>161</v>
      </c>
      <c r="E460" t="s">
        <v>222</v>
      </c>
      <c r="F460" t="s">
        <v>183</v>
      </c>
      <c r="G460" t="s">
        <v>184</v>
      </c>
      <c r="H460" t="s">
        <v>185</v>
      </c>
      <c r="I460">
        <f>ROUND(65/100,9)</f>
        <v>0.65</v>
      </c>
      <c r="J460">
        <v>0</v>
      </c>
      <c r="K460">
        <f>ROUND(65/100,9)</f>
        <v>0.65</v>
      </c>
      <c r="O460">
        <f t="shared" si="418"/>
        <v>6333.1</v>
      </c>
      <c r="P460">
        <f t="shared" si="419"/>
        <v>637.36</v>
      </c>
      <c r="Q460">
        <f t="shared" si="420"/>
        <v>715.76</v>
      </c>
      <c r="R460">
        <f t="shared" si="421"/>
        <v>167.72</v>
      </c>
      <c r="S460">
        <f t="shared" si="422"/>
        <v>4979.9799999999996</v>
      </c>
      <c r="T460">
        <f t="shared" si="423"/>
        <v>0</v>
      </c>
      <c r="U460">
        <f t="shared" si="424"/>
        <v>14.087384999999999</v>
      </c>
      <c r="V460">
        <f t="shared" si="425"/>
        <v>0</v>
      </c>
      <c r="W460">
        <f t="shared" si="426"/>
        <v>0</v>
      </c>
      <c r="X460">
        <f t="shared" si="427"/>
        <v>3934.18</v>
      </c>
      <c r="Y460">
        <f t="shared" si="428"/>
        <v>2041.79</v>
      </c>
      <c r="AA460">
        <v>54436342</v>
      </c>
      <c r="AB460">
        <f t="shared" si="429"/>
        <v>490.45</v>
      </c>
      <c r="AC460">
        <f t="shared" si="430"/>
        <v>119</v>
      </c>
      <c r="AD460">
        <f t="shared" si="431"/>
        <v>116.22</v>
      </c>
      <c r="AE460">
        <f t="shared" si="432"/>
        <v>8.59</v>
      </c>
      <c r="AF460">
        <f t="shared" si="433"/>
        <v>255.23</v>
      </c>
      <c r="AG460">
        <f t="shared" si="434"/>
        <v>0</v>
      </c>
      <c r="AH460">
        <f t="shared" si="435"/>
        <v>20.7</v>
      </c>
      <c r="AI460">
        <f t="shared" si="436"/>
        <v>0</v>
      </c>
      <c r="AJ460">
        <f t="shared" si="437"/>
        <v>0</v>
      </c>
      <c r="AK460">
        <v>490.45</v>
      </c>
      <c r="AL460">
        <v>119</v>
      </c>
      <c r="AM460">
        <v>116.22</v>
      </c>
      <c r="AN460">
        <v>8.59</v>
      </c>
      <c r="AO460">
        <v>255.23</v>
      </c>
      <c r="AP460">
        <v>0</v>
      </c>
      <c r="AQ460">
        <v>20.7</v>
      </c>
      <c r="AR460">
        <v>0</v>
      </c>
      <c r="AS460">
        <v>0</v>
      </c>
      <c r="AT460">
        <v>79</v>
      </c>
      <c r="AU460">
        <v>41</v>
      </c>
      <c r="AV460">
        <v>1.0469999999999999</v>
      </c>
      <c r="AW460">
        <v>1</v>
      </c>
      <c r="AZ460">
        <v>1</v>
      </c>
      <c r="BA460">
        <v>28.67</v>
      </c>
      <c r="BB460">
        <v>9.0500000000000007</v>
      </c>
      <c r="BC460">
        <v>8.24</v>
      </c>
      <c r="BD460" t="s">
        <v>3</v>
      </c>
      <c r="BE460" t="s">
        <v>3</v>
      </c>
      <c r="BF460" t="s">
        <v>3</v>
      </c>
      <c r="BG460" t="s">
        <v>3</v>
      </c>
      <c r="BH460">
        <v>0</v>
      </c>
      <c r="BI460">
        <v>2</v>
      </c>
      <c r="BJ460" t="s">
        <v>186</v>
      </c>
      <c r="BM460">
        <v>331</v>
      </c>
      <c r="BN460">
        <v>0</v>
      </c>
      <c r="BO460" t="s">
        <v>183</v>
      </c>
      <c r="BP460">
        <v>1</v>
      </c>
      <c r="BQ460">
        <v>40</v>
      </c>
      <c r="BR460">
        <v>0</v>
      </c>
      <c r="BS460">
        <v>28.67</v>
      </c>
      <c r="BT460">
        <v>1</v>
      </c>
      <c r="BU460">
        <v>1</v>
      </c>
      <c r="BV460">
        <v>1</v>
      </c>
      <c r="BW460">
        <v>1</v>
      </c>
      <c r="BX460">
        <v>1</v>
      </c>
      <c r="BY460" t="s">
        <v>3</v>
      </c>
      <c r="BZ460">
        <v>79</v>
      </c>
      <c r="CA460">
        <v>41</v>
      </c>
      <c r="CB460" t="s">
        <v>3</v>
      </c>
      <c r="CE460">
        <v>30</v>
      </c>
      <c r="CF460">
        <v>0</v>
      </c>
      <c r="CG460">
        <v>0</v>
      </c>
      <c r="CM460">
        <v>0</v>
      </c>
      <c r="CN460" t="s">
        <v>3</v>
      </c>
      <c r="CO460">
        <v>0</v>
      </c>
      <c r="CP460">
        <f t="shared" si="438"/>
        <v>6333.0999999999995</v>
      </c>
      <c r="CQ460">
        <f t="shared" si="439"/>
        <v>980.56</v>
      </c>
      <c r="CR460">
        <f t="shared" si="440"/>
        <v>1101.2</v>
      </c>
      <c r="CS460">
        <f t="shared" si="441"/>
        <v>257.74</v>
      </c>
      <c r="CT460">
        <f t="shared" si="442"/>
        <v>7661.48</v>
      </c>
      <c r="CU460">
        <f t="shared" si="443"/>
        <v>0</v>
      </c>
      <c r="CV460">
        <f t="shared" si="444"/>
        <v>21.672899999999998</v>
      </c>
      <c r="CW460">
        <f t="shared" si="445"/>
        <v>0</v>
      </c>
      <c r="CX460">
        <f t="shared" si="446"/>
        <v>0</v>
      </c>
      <c r="CY460">
        <f t="shared" si="447"/>
        <v>3934.1841999999997</v>
      </c>
      <c r="CZ460">
        <f t="shared" si="448"/>
        <v>2041.7917999999997</v>
      </c>
      <c r="DC460" t="s">
        <v>3</v>
      </c>
      <c r="DD460" t="s">
        <v>3</v>
      </c>
      <c r="DE460" t="s">
        <v>3</v>
      </c>
      <c r="DF460" t="s">
        <v>3</v>
      </c>
      <c r="DG460" t="s">
        <v>3</v>
      </c>
      <c r="DH460" t="s">
        <v>3</v>
      </c>
      <c r="DI460" t="s">
        <v>3</v>
      </c>
      <c r="DJ460" t="s">
        <v>3</v>
      </c>
      <c r="DK460" t="s">
        <v>3</v>
      </c>
      <c r="DL460" t="s">
        <v>3</v>
      </c>
      <c r="DM460" t="s">
        <v>3</v>
      </c>
      <c r="DN460">
        <v>114</v>
      </c>
      <c r="DO460">
        <v>67</v>
      </c>
      <c r="DP460">
        <v>1.0469999999999999</v>
      </c>
      <c r="DQ460">
        <v>1</v>
      </c>
      <c r="DU460">
        <v>1003</v>
      </c>
      <c r="DV460" t="s">
        <v>185</v>
      </c>
      <c r="DW460" t="s">
        <v>185</v>
      </c>
      <c r="DX460">
        <v>100</v>
      </c>
      <c r="DZ460" t="s">
        <v>3</v>
      </c>
      <c r="EA460" t="s">
        <v>3</v>
      </c>
      <c r="EB460" t="s">
        <v>3</v>
      </c>
      <c r="EC460" t="s">
        <v>3</v>
      </c>
      <c r="EE460">
        <v>54008075</v>
      </c>
      <c r="EF460">
        <v>40</v>
      </c>
      <c r="EG460" t="s">
        <v>152</v>
      </c>
      <c r="EH460">
        <v>0</v>
      </c>
      <c r="EI460" t="s">
        <v>3</v>
      </c>
      <c r="EJ460">
        <v>2</v>
      </c>
      <c r="EK460">
        <v>331</v>
      </c>
      <c r="EL460" t="s">
        <v>187</v>
      </c>
      <c r="EM460" t="s">
        <v>188</v>
      </c>
      <c r="EO460" t="s">
        <v>3</v>
      </c>
      <c r="EQ460">
        <v>0</v>
      </c>
      <c r="ER460">
        <v>490.45</v>
      </c>
      <c r="ES460">
        <v>119</v>
      </c>
      <c r="ET460">
        <v>116.22</v>
      </c>
      <c r="EU460">
        <v>8.59</v>
      </c>
      <c r="EV460">
        <v>255.23</v>
      </c>
      <c r="EW460">
        <v>20.7</v>
      </c>
      <c r="EX460">
        <v>0</v>
      </c>
      <c r="EY460">
        <v>0</v>
      </c>
      <c r="FQ460">
        <v>0</v>
      </c>
      <c r="FR460">
        <f t="shared" si="449"/>
        <v>0</v>
      </c>
      <c r="FS460">
        <v>0</v>
      </c>
      <c r="FX460">
        <v>114</v>
      </c>
      <c r="FY460">
        <v>67</v>
      </c>
      <c r="GA460" t="s">
        <v>3</v>
      </c>
      <c r="GD460">
        <v>0</v>
      </c>
      <c r="GF460">
        <v>-1325536271</v>
      </c>
      <c r="GG460">
        <v>2</v>
      </c>
      <c r="GH460">
        <v>1</v>
      </c>
      <c r="GI460">
        <v>2</v>
      </c>
      <c r="GJ460">
        <v>0</v>
      </c>
      <c r="GK460">
        <f>ROUND(R460*(R12)/100,2)</f>
        <v>268.35000000000002</v>
      </c>
      <c r="GL460">
        <f t="shared" si="450"/>
        <v>0</v>
      </c>
      <c r="GM460">
        <f t="shared" si="451"/>
        <v>12577.42</v>
      </c>
      <c r="GN460">
        <f t="shared" si="452"/>
        <v>0</v>
      </c>
      <c r="GO460">
        <f t="shared" si="453"/>
        <v>12577.42</v>
      </c>
      <c r="GP460">
        <f t="shared" si="454"/>
        <v>0</v>
      </c>
      <c r="GR460">
        <v>0</v>
      </c>
      <c r="GS460">
        <v>0</v>
      </c>
      <c r="GT460">
        <v>0</v>
      </c>
      <c r="GU460" t="s">
        <v>3</v>
      </c>
      <c r="GV460">
        <f t="shared" si="455"/>
        <v>0</v>
      </c>
      <c r="GW460">
        <v>1</v>
      </c>
      <c r="GX460">
        <f t="shared" si="456"/>
        <v>0</v>
      </c>
      <c r="HA460">
        <v>0</v>
      </c>
      <c r="HB460">
        <v>0</v>
      </c>
      <c r="HC460">
        <f t="shared" si="457"/>
        <v>0</v>
      </c>
      <c r="HE460" t="s">
        <v>3</v>
      </c>
      <c r="HF460" t="s">
        <v>3</v>
      </c>
      <c r="HM460" t="s">
        <v>3</v>
      </c>
      <c r="HN460" t="s">
        <v>3</v>
      </c>
      <c r="HO460" t="s">
        <v>3</v>
      </c>
      <c r="HP460" t="s">
        <v>3</v>
      </c>
      <c r="HQ460" t="s">
        <v>3</v>
      </c>
      <c r="IK460">
        <v>0</v>
      </c>
    </row>
    <row r="461" spans="1:245" x14ac:dyDescent="0.2">
      <c r="A461">
        <v>17</v>
      </c>
      <c r="B461">
        <v>0</v>
      </c>
      <c r="C461">
        <f>ROW(SmtRes!A162)</f>
        <v>162</v>
      </c>
      <c r="D461">
        <f>ROW(EtalonRes!A162)</f>
        <v>162</v>
      </c>
      <c r="E461" t="s">
        <v>223</v>
      </c>
      <c r="F461" t="s">
        <v>224</v>
      </c>
      <c r="G461" t="s">
        <v>225</v>
      </c>
      <c r="H461" t="s">
        <v>185</v>
      </c>
      <c r="I461">
        <f>ROUND(28/100,9)</f>
        <v>0.28000000000000003</v>
      </c>
      <c r="J461">
        <v>0</v>
      </c>
      <c r="K461">
        <f>ROUND(28/100,9)</f>
        <v>0.28000000000000003</v>
      </c>
      <c r="O461">
        <f t="shared" si="418"/>
        <v>551.63</v>
      </c>
      <c r="P461">
        <f t="shared" si="419"/>
        <v>14.67</v>
      </c>
      <c r="Q461">
        <f t="shared" si="420"/>
        <v>3.12</v>
      </c>
      <c r="R461">
        <f t="shared" si="421"/>
        <v>1.72</v>
      </c>
      <c r="S461">
        <f t="shared" si="422"/>
        <v>533.84</v>
      </c>
      <c r="T461">
        <f t="shared" si="423"/>
        <v>0</v>
      </c>
      <c r="U461">
        <f t="shared" si="424"/>
        <v>1.5097740000000002</v>
      </c>
      <c r="V461">
        <f t="shared" si="425"/>
        <v>0</v>
      </c>
      <c r="W461">
        <f t="shared" si="426"/>
        <v>0</v>
      </c>
      <c r="X461">
        <f t="shared" si="427"/>
        <v>421.73</v>
      </c>
      <c r="Y461">
        <f t="shared" si="428"/>
        <v>218.87</v>
      </c>
      <c r="AA461">
        <v>54436342</v>
      </c>
      <c r="AB461">
        <f t="shared" si="429"/>
        <v>70.72</v>
      </c>
      <c r="AC461">
        <f t="shared" si="430"/>
        <v>6.37</v>
      </c>
      <c r="AD461">
        <f t="shared" si="431"/>
        <v>0.85</v>
      </c>
      <c r="AE461">
        <f t="shared" si="432"/>
        <v>0.2</v>
      </c>
      <c r="AF461">
        <f t="shared" si="433"/>
        <v>63.5</v>
      </c>
      <c r="AG461">
        <f t="shared" si="434"/>
        <v>0</v>
      </c>
      <c r="AH461">
        <f t="shared" si="435"/>
        <v>5.15</v>
      </c>
      <c r="AI461">
        <f t="shared" si="436"/>
        <v>0</v>
      </c>
      <c r="AJ461">
        <f t="shared" si="437"/>
        <v>0</v>
      </c>
      <c r="AK461">
        <v>70.72</v>
      </c>
      <c r="AL461">
        <v>6.37</v>
      </c>
      <c r="AM461">
        <v>0.85</v>
      </c>
      <c r="AN461">
        <v>0.2</v>
      </c>
      <c r="AO461">
        <v>63.5</v>
      </c>
      <c r="AP461">
        <v>0</v>
      </c>
      <c r="AQ461">
        <v>5.15</v>
      </c>
      <c r="AR461">
        <v>0</v>
      </c>
      <c r="AS461">
        <v>0</v>
      </c>
      <c r="AT461">
        <v>79</v>
      </c>
      <c r="AU461">
        <v>41</v>
      </c>
      <c r="AV461">
        <v>1.0469999999999999</v>
      </c>
      <c r="AW461">
        <v>1</v>
      </c>
      <c r="AZ461">
        <v>1</v>
      </c>
      <c r="BA461">
        <v>28.67</v>
      </c>
      <c r="BB461">
        <v>12.47</v>
      </c>
      <c r="BC461">
        <v>8.24</v>
      </c>
      <c r="BD461" t="s">
        <v>3</v>
      </c>
      <c r="BE461" t="s">
        <v>3</v>
      </c>
      <c r="BF461" t="s">
        <v>3</v>
      </c>
      <c r="BG461" t="s">
        <v>3</v>
      </c>
      <c r="BH461">
        <v>0</v>
      </c>
      <c r="BI461">
        <v>2</v>
      </c>
      <c r="BJ461" t="s">
        <v>226</v>
      </c>
      <c r="BM461">
        <v>331</v>
      </c>
      <c r="BN461">
        <v>0</v>
      </c>
      <c r="BO461" t="s">
        <v>224</v>
      </c>
      <c r="BP461">
        <v>1</v>
      </c>
      <c r="BQ461">
        <v>40</v>
      </c>
      <c r="BR461">
        <v>0</v>
      </c>
      <c r="BS461">
        <v>28.67</v>
      </c>
      <c r="BT461">
        <v>1</v>
      </c>
      <c r="BU461">
        <v>1</v>
      </c>
      <c r="BV461">
        <v>1</v>
      </c>
      <c r="BW461">
        <v>1</v>
      </c>
      <c r="BX461">
        <v>1</v>
      </c>
      <c r="BY461" t="s">
        <v>3</v>
      </c>
      <c r="BZ461">
        <v>79</v>
      </c>
      <c r="CA461">
        <v>41</v>
      </c>
      <c r="CB461" t="s">
        <v>3</v>
      </c>
      <c r="CE461">
        <v>30</v>
      </c>
      <c r="CF461">
        <v>0</v>
      </c>
      <c r="CG461">
        <v>0</v>
      </c>
      <c r="CM461">
        <v>0</v>
      </c>
      <c r="CN461" t="s">
        <v>3</v>
      </c>
      <c r="CO461">
        <v>0</v>
      </c>
      <c r="CP461">
        <f t="shared" si="438"/>
        <v>551.63</v>
      </c>
      <c r="CQ461">
        <f t="shared" si="439"/>
        <v>52.49</v>
      </c>
      <c r="CR461">
        <f t="shared" si="440"/>
        <v>11.1</v>
      </c>
      <c r="CS461">
        <f t="shared" si="441"/>
        <v>6.02</v>
      </c>
      <c r="CT461">
        <f t="shared" si="442"/>
        <v>1905.98</v>
      </c>
      <c r="CU461">
        <f t="shared" si="443"/>
        <v>0</v>
      </c>
      <c r="CV461">
        <f t="shared" si="444"/>
        <v>5.3920500000000002</v>
      </c>
      <c r="CW461">
        <f t="shared" si="445"/>
        <v>0</v>
      </c>
      <c r="CX461">
        <f t="shared" si="446"/>
        <v>0</v>
      </c>
      <c r="CY461">
        <f t="shared" si="447"/>
        <v>421.73360000000002</v>
      </c>
      <c r="CZ461">
        <f t="shared" si="448"/>
        <v>218.87440000000001</v>
      </c>
      <c r="DC461" t="s">
        <v>3</v>
      </c>
      <c r="DD461" t="s">
        <v>3</v>
      </c>
      <c r="DE461" t="s">
        <v>3</v>
      </c>
      <c r="DF461" t="s">
        <v>3</v>
      </c>
      <c r="DG461" t="s">
        <v>3</v>
      </c>
      <c r="DH461" t="s">
        <v>3</v>
      </c>
      <c r="DI461" t="s">
        <v>3</v>
      </c>
      <c r="DJ461" t="s">
        <v>3</v>
      </c>
      <c r="DK461" t="s">
        <v>3</v>
      </c>
      <c r="DL461" t="s">
        <v>3</v>
      </c>
      <c r="DM461" t="s">
        <v>3</v>
      </c>
      <c r="DN461">
        <v>114</v>
      </c>
      <c r="DO461">
        <v>67</v>
      </c>
      <c r="DP461">
        <v>1.0469999999999999</v>
      </c>
      <c r="DQ461">
        <v>1</v>
      </c>
      <c r="DU461">
        <v>1003</v>
      </c>
      <c r="DV461" t="s">
        <v>185</v>
      </c>
      <c r="DW461" t="s">
        <v>185</v>
      </c>
      <c r="DX461">
        <v>100</v>
      </c>
      <c r="DZ461" t="s">
        <v>3</v>
      </c>
      <c r="EA461" t="s">
        <v>3</v>
      </c>
      <c r="EB461" t="s">
        <v>3</v>
      </c>
      <c r="EC461" t="s">
        <v>3</v>
      </c>
      <c r="EE461">
        <v>54008075</v>
      </c>
      <c r="EF461">
        <v>40</v>
      </c>
      <c r="EG461" t="s">
        <v>152</v>
      </c>
      <c r="EH461">
        <v>0</v>
      </c>
      <c r="EI461" t="s">
        <v>3</v>
      </c>
      <c r="EJ461">
        <v>2</v>
      </c>
      <c r="EK461">
        <v>331</v>
      </c>
      <c r="EL461" t="s">
        <v>187</v>
      </c>
      <c r="EM461" t="s">
        <v>188</v>
      </c>
      <c r="EO461" t="s">
        <v>3</v>
      </c>
      <c r="EQ461">
        <v>0</v>
      </c>
      <c r="ER461">
        <v>70.72</v>
      </c>
      <c r="ES461">
        <v>6.37</v>
      </c>
      <c r="ET461">
        <v>0.85</v>
      </c>
      <c r="EU461">
        <v>0.2</v>
      </c>
      <c r="EV461">
        <v>63.5</v>
      </c>
      <c r="EW461">
        <v>5.15</v>
      </c>
      <c r="EX461">
        <v>0</v>
      </c>
      <c r="EY461">
        <v>0</v>
      </c>
      <c r="FQ461">
        <v>0</v>
      </c>
      <c r="FR461">
        <f t="shared" si="449"/>
        <v>0</v>
      </c>
      <c r="FS461">
        <v>0</v>
      </c>
      <c r="FX461">
        <v>114</v>
      </c>
      <c r="FY461">
        <v>67</v>
      </c>
      <c r="GA461" t="s">
        <v>3</v>
      </c>
      <c r="GD461">
        <v>0</v>
      </c>
      <c r="GF461">
        <v>2086493071</v>
      </c>
      <c r="GG461">
        <v>2</v>
      </c>
      <c r="GH461">
        <v>1</v>
      </c>
      <c r="GI461">
        <v>2</v>
      </c>
      <c r="GJ461">
        <v>0</v>
      </c>
      <c r="GK461">
        <f>ROUND(R461*(R12)/100,2)</f>
        <v>2.75</v>
      </c>
      <c r="GL461">
        <f t="shared" si="450"/>
        <v>0</v>
      </c>
      <c r="GM461">
        <f t="shared" si="451"/>
        <v>1194.98</v>
      </c>
      <c r="GN461">
        <f t="shared" si="452"/>
        <v>0</v>
      </c>
      <c r="GO461">
        <f t="shared" si="453"/>
        <v>1194.98</v>
      </c>
      <c r="GP461">
        <f t="shared" si="454"/>
        <v>0</v>
      </c>
      <c r="GR461">
        <v>0</v>
      </c>
      <c r="GS461">
        <v>0</v>
      </c>
      <c r="GT461">
        <v>0</v>
      </c>
      <c r="GU461" t="s">
        <v>3</v>
      </c>
      <c r="GV461">
        <f t="shared" si="455"/>
        <v>0</v>
      </c>
      <c r="GW461">
        <v>1</v>
      </c>
      <c r="GX461">
        <f t="shared" si="456"/>
        <v>0</v>
      </c>
      <c r="HA461">
        <v>0</v>
      </c>
      <c r="HB461">
        <v>0</v>
      </c>
      <c r="HC461">
        <f t="shared" si="457"/>
        <v>0</v>
      </c>
      <c r="HE461" t="s">
        <v>3</v>
      </c>
      <c r="HF461" t="s">
        <v>3</v>
      </c>
      <c r="HM461" t="s">
        <v>3</v>
      </c>
      <c r="HN461" t="s">
        <v>3</v>
      </c>
      <c r="HO461" t="s">
        <v>3</v>
      </c>
      <c r="HP461" t="s">
        <v>3</v>
      </c>
      <c r="HQ461" t="s">
        <v>3</v>
      </c>
      <c r="IK461">
        <v>0</v>
      </c>
    </row>
    <row r="462" spans="1:245" x14ac:dyDescent="0.2">
      <c r="A462">
        <v>17</v>
      </c>
      <c r="B462">
        <v>0</v>
      </c>
      <c r="C462">
        <f>ROW(SmtRes!A163)</f>
        <v>163</v>
      </c>
      <c r="D462">
        <f>ROW(EtalonRes!A163)</f>
        <v>163</v>
      </c>
      <c r="E462" t="s">
        <v>227</v>
      </c>
      <c r="F462" t="s">
        <v>228</v>
      </c>
      <c r="G462" t="s">
        <v>229</v>
      </c>
      <c r="H462" t="s">
        <v>185</v>
      </c>
      <c r="I462">
        <f>ROUND(15/100,9)</f>
        <v>0.15</v>
      </c>
      <c r="J462">
        <v>0</v>
      </c>
      <c r="K462">
        <f>ROUND(15/100,9)</f>
        <v>0.15</v>
      </c>
      <c r="O462">
        <f t="shared" si="418"/>
        <v>358.8</v>
      </c>
      <c r="P462">
        <f t="shared" si="419"/>
        <v>12.28</v>
      </c>
      <c r="Q462">
        <f t="shared" si="420"/>
        <v>3.34</v>
      </c>
      <c r="R462">
        <f t="shared" si="421"/>
        <v>1.72</v>
      </c>
      <c r="S462">
        <f t="shared" si="422"/>
        <v>343.18</v>
      </c>
      <c r="T462">
        <f t="shared" si="423"/>
        <v>0</v>
      </c>
      <c r="U462">
        <f t="shared" si="424"/>
        <v>0.97056899999999979</v>
      </c>
      <c r="V462">
        <f t="shared" si="425"/>
        <v>0</v>
      </c>
      <c r="W462">
        <f t="shared" si="426"/>
        <v>0</v>
      </c>
      <c r="X462">
        <f t="shared" si="427"/>
        <v>271.11</v>
      </c>
      <c r="Y462">
        <f t="shared" si="428"/>
        <v>140.69999999999999</v>
      </c>
      <c r="AA462">
        <v>54436342</v>
      </c>
      <c r="AB462">
        <f t="shared" si="429"/>
        <v>87.83</v>
      </c>
      <c r="AC462">
        <f t="shared" si="430"/>
        <v>9.94</v>
      </c>
      <c r="AD462">
        <f t="shared" si="431"/>
        <v>1.69</v>
      </c>
      <c r="AE462">
        <f t="shared" si="432"/>
        <v>0.39</v>
      </c>
      <c r="AF462">
        <f t="shared" si="433"/>
        <v>76.2</v>
      </c>
      <c r="AG462">
        <f t="shared" si="434"/>
        <v>0</v>
      </c>
      <c r="AH462">
        <f t="shared" si="435"/>
        <v>6.18</v>
      </c>
      <c r="AI462">
        <f t="shared" si="436"/>
        <v>0</v>
      </c>
      <c r="AJ462">
        <f t="shared" si="437"/>
        <v>0</v>
      </c>
      <c r="AK462">
        <v>87.83</v>
      </c>
      <c r="AL462">
        <v>9.94</v>
      </c>
      <c r="AM462">
        <v>1.69</v>
      </c>
      <c r="AN462">
        <v>0.39</v>
      </c>
      <c r="AO462">
        <v>76.2</v>
      </c>
      <c r="AP462">
        <v>0</v>
      </c>
      <c r="AQ462">
        <v>6.18</v>
      </c>
      <c r="AR462">
        <v>0</v>
      </c>
      <c r="AS462">
        <v>0</v>
      </c>
      <c r="AT462">
        <v>79</v>
      </c>
      <c r="AU462">
        <v>41</v>
      </c>
      <c r="AV462">
        <v>1.0469999999999999</v>
      </c>
      <c r="AW462">
        <v>1</v>
      </c>
      <c r="AZ462">
        <v>1</v>
      </c>
      <c r="BA462">
        <v>28.67</v>
      </c>
      <c r="BB462">
        <v>12.37</v>
      </c>
      <c r="BC462">
        <v>8.24</v>
      </c>
      <c r="BD462" t="s">
        <v>3</v>
      </c>
      <c r="BE462" t="s">
        <v>3</v>
      </c>
      <c r="BF462" t="s">
        <v>3</v>
      </c>
      <c r="BG462" t="s">
        <v>3</v>
      </c>
      <c r="BH462">
        <v>0</v>
      </c>
      <c r="BI462">
        <v>2</v>
      </c>
      <c r="BJ462" t="s">
        <v>230</v>
      </c>
      <c r="BM462">
        <v>331</v>
      </c>
      <c r="BN462">
        <v>0</v>
      </c>
      <c r="BO462" t="s">
        <v>228</v>
      </c>
      <c r="BP462">
        <v>1</v>
      </c>
      <c r="BQ462">
        <v>40</v>
      </c>
      <c r="BR462">
        <v>0</v>
      </c>
      <c r="BS462">
        <v>28.67</v>
      </c>
      <c r="BT462">
        <v>1</v>
      </c>
      <c r="BU462">
        <v>1</v>
      </c>
      <c r="BV462">
        <v>1</v>
      </c>
      <c r="BW462">
        <v>1</v>
      </c>
      <c r="BX462">
        <v>1</v>
      </c>
      <c r="BY462" t="s">
        <v>3</v>
      </c>
      <c r="BZ462">
        <v>79</v>
      </c>
      <c r="CA462">
        <v>41</v>
      </c>
      <c r="CB462" t="s">
        <v>3</v>
      </c>
      <c r="CE462">
        <v>30</v>
      </c>
      <c r="CF462">
        <v>0</v>
      </c>
      <c r="CG462">
        <v>0</v>
      </c>
      <c r="CM462">
        <v>0</v>
      </c>
      <c r="CN462" t="s">
        <v>3</v>
      </c>
      <c r="CO462">
        <v>0</v>
      </c>
      <c r="CP462">
        <f t="shared" si="438"/>
        <v>358.8</v>
      </c>
      <c r="CQ462">
        <f t="shared" si="439"/>
        <v>81.91</v>
      </c>
      <c r="CR462">
        <f t="shared" si="440"/>
        <v>21.89</v>
      </c>
      <c r="CS462">
        <f t="shared" si="441"/>
        <v>11.75</v>
      </c>
      <c r="CT462">
        <f t="shared" si="442"/>
        <v>2287.29</v>
      </c>
      <c r="CU462">
        <f t="shared" si="443"/>
        <v>0</v>
      </c>
      <c r="CV462">
        <f t="shared" si="444"/>
        <v>6.4704599999999992</v>
      </c>
      <c r="CW462">
        <f t="shared" si="445"/>
        <v>0</v>
      </c>
      <c r="CX462">
        <f t="shared" si="446"/>
        <v>0</v>
      </c>
      <c r="CY462">
        <f t="shared" si="447"/>
        <v>271.11220000000003</v>
      </c>
      <c r="CZ462">
        <f t="shared" si="448"/>
        <v>140.7038</v>
      </c>
      <c r="DC462" t="s">
        <v>3</v>
      </c>
      <c r="DD462" t="s">
        <v>3</v>
      </c>
      <c r="DE462" t="s">
        <v>3</v>
      </c>
      <c r="DF462" t="s">
        <v>3</v>
      </c>
      <c r="DG462" t="s">
        <v>3</v>
      </c>
      <c r="DH462" t="s">
        <v>3</v>
      </c>
      <c r="DI462" t="s">
        <v>3</v>
      </c>
      <c r="DJ462" t="s">
        <v>3</v>
      </c>
      <c r="DK462" t="s">
        <v>3</v>
      </c>
      <c r="DL462" t="s">
        <v>3</v>
      </c>
      <c r="DM462" t="s">
        <v>3</v>
      </c>
      <c r="DN462">
        <v>114</v>
      </c>
      <c r="DO462">
        <v>67</v>
      </c>
      <c r="DP462">
        <v>1.0469999999999999</v>
      </c>
      <c r="DQ462">
        <v>1</v>
      </c>
      <c r="DU462">
        <v>1003</v>
      </c>
      <c r="DV462" t="s">
        <v>185</v>
      </c>
      <c r="DW462" t="s">
        <v>185</v>
      </c>
      <c r="DX462">
        <v>100</v>
      </c>
      <c r="DZ462" t="s">
        <v>3</v>
      </c>
      <c r="EA462" t="s">
        <v>3</v>
      </c>
      <c r="EB462" t="s">
        <v>3</v>
      </c>
      <c r="EC462" t="s">
        <v>3</v>
      </c>
      <c r="EE462">
        <v>54008075</v>
      </c>
      <c r="EF462">
        <v>40</v>
      </c>
      <c r="EG462" t="s">
        <v>152</v>
      </c>
      <c r="EH462">
        <v>0</v>
      </c>
      <c r="EI462" t="s">
        <v>3</v>
      </c>
      <c r="EJ462">
        <v>2</v>
      </c>
      <c r="EK462">
        <v>331</v>
      </c>
      <c r="EL462" t="s">
        <v>187</v>
      </c>
      <c r="EM462" t="s">
        <v>188</v>
      </c>
      <c r="EO462" t="s">
        <v>3</v>
      </c>
      <c r="EQ462">
        <v>0</v>
      </c>
      <c r="ER462">
        <v>87.83</v>
      </c>
      <c r="ES462">
        <v>9.94</v>
      </c>
      <c r="ET462">
        <v>1.69</v>
      </c>
      <c r="EU462">
        <v>0.39</v>
      </c>
      <c r="EV462">
        <v>76.2</v>
      </c>
      <c r="EW462">
        <v>6.18</v>
      </c>
      <c r="EX462">
        <v>0</v>
      </c>
      <c r="EY462">
        <v>0</v>
      </c>
      <c r="FQ462">
        <v>0</v>
      </c>
      <c r="FR462">
        <f t="shared" si="449"/>
        <v>0</v>
      </c>
      <c r="FS462">
        <v>0</v>
      </c>
      <c r="FX462">
        <v>114</v>
      </c>
      <c r="FY462">
        <v>67</v>
      </c>
      <c r="GA462" t="s">
        <v>3</v>
      </c>
      <c r="GD462">
        <v>0</v>
      </c>
      <c r="GF462">
        <v>-1874974313</v>
      </c>
      <c r="GG462">
        <v>2</v>
      </c>
      <c r="GH462">
        <v>1</v>
      </c>
      <c r="GI462">
        <v>2</v>
      </c>
      <c r="GJ462">
        <v>0</v>
      </c>
      <c r="GK462">
        <f>ROUND(R462*(R12)/100,2)</f>
        <v>2.75</v>
      </c>
      <c r="GL462">
        <f t="shared" si="450"/>
        <v>0</v>
      </c>
      <c r="GM462">
        <f t="shared" si="451"/>
        <v>773.36</v>
      </c>
      <c r="GN462">
        <f t="shared" si="452"/>
        <v>0</v>
      </c>
      <c r="GO462">
        <f t="shared" si="453"/>
        <v>773.36</v>
      </c>
      <c r="GP462">
        <f t="shared" si="454"/>
        <v>0</v>
      </c>
      <c r="GR462">
        <v>0</v>
      </c>
      <c r="GS462">
        <v>0</v>
      </c>
      <c r="GT462">
        <v>0</v>
      </c>
      <c r="GU462" t="s">
        <v>3</v>
      </c>
      <c r="GV462">
        <f t="shared" si="455"/>
        <v>0</v>
      </c>
      <c r="GW462">
        <v>1</v>
      </c>
      <c r="GX462">
        <f t="shared" si="456"/>
        <v>0</v>
      </c>
      <c r="HA462">
        <v>0</v>
      </c>
      <c r="HB462">
        <v>0</v>
      </c>
      <c r="HC462">
        <f t="shared" si="457"/>
        <v>0</v>
      </c>
      <c r="HE462" t="s">
        <v>3</v>
      </c>
      <c r="HF462" t="s">
        <v>3</v>
      </c>
      <c r="HM462" t="s">
        <v>3</v>
      </c>
      <c r="HN462" t="s">
        <v>3</v>
      </c>
      <c r="HO462" t="s">
        <v>3</v>
      </c>
      <c r="HP462" t="s">
        <v>3</v>
      </c>
      <c r="HQ462" t="s">
        <v>3</v>
      </c>
      <c r="IK462">
        <v>0</v>
      </c>
    </row>
    <row r="463" spans="1:245" x14ac:dyDescent="0.2">
      <c r="A463">
        <v>17</v>
      </c>
      <c r="B463">
        <v>0</v>
      </c>
      <c r="C463">
        <f>ROW(SmtRes!A164)</f>
        <v>164</v>
      </c>
      <c r="D463">
        <f>ROW(EtalonRes!A164)</f>
        <v>164</v>
      </c>
      <c r="E463" t="s">
        <v>231</v>
      </c>
      <c r="F463" t="s">
        <v>232</v>
      </c>
      <c r="G463" t="s">
        <v>233</v>
      </c>
      <c r="H463" t="s">
        <v>185</v>
      </c>
      <c r="I463">
        <f>ROUND(40/100,9)</f>
        <v>0.4</v>
      </c>
      <c r="J463">
        <v>0</v>
      </c>
      <c r="K463">
        <f>ROUND(40/100,9)</f>
        <v>0.4</v>
      </c>
      <c r="O463">
        <f t="shared" si="418"/>
        <v>1135.1199999999999</v>
      </c>
      <c r="P463">
        <f t="shared" si="419"/>
        <v>50.1</v>
      </c>
      <c r="Q463">
        <f t="shared" si="420"/>
        <v>17.64</v>
      </c>
      <c r="R463">
        <f t="shared" si="421"/>
        <v>9.4600000000000009</v>
      </c>
      <c r="S463">
        <f t="shared" si="422"/>
        <v>1067.3800000000001</v>
      </c>
      <c r="T463">
        <f t="shared" si="423"/>
        <v>0</v>
      </c>
      <c r="U463">
        <f t="shared" si="424"/>
        <v>3.0195479999999999</v>
      </c>
      <c r="V463">
        <f t="shared" si="425"/>
        <v>0</v>
      </c>
      <c r="W463">
        <f t="shared" si="426"/>
        <v>0</v>
      </c>
      <c r="X463">
        <f t="shared" si="427"/>
        <v>843.23</v>
      </c>
      <c r="Y463">
        <f t="shared" si="428"/>
        <v>437.63</v>
      </c>
      <c r="AA463">
        <v>54436342</v>
      </c>
      <c r="AB463">
        <f t="shared" si="429"/>
        <v>107.48</v>
      </c>
      <c r="AC463">
        <f t="shared" si="430"/>
        <v>15.19</v>
      </c>
      <c r="AD463">
        <f t="shared" si="431"/>
        <v>3.39</v>
      </c>
      <c r="AE463">
        <f t="shared" si="432"/>
        <v>0.79</v>
      </c>
      <c r="AF463">
        <f t="shared" si="433"/>
        <v>88.9</v>
      </c>
      <c r="AG463">
        <f t="shared" si="434"/>
        <v>0</v>
      </c>
      <c r="AH463">
        <f t="shared" si="435"/>
        <v>7.21</v>
      </c>
      <c r="AI463">
        <f t="shared" si="436"/>
        <v>0</v>
      </c>
      <c r="AJ463">
        <f t="shared" si="437"/>
        <v>0</v>
      </c>
      <c r="AK463">
        <v>107.48</v>
      </c>
      <c r="AL463">
        <v>15.19</v>
      </c>
      <c r="AM463">
        <v>3.39</v>
      </c>
      <c r="AN463">
        <v>0.79</v>
      </c>
      <c r="AO463">
        <v>88.9</v>
      </c>
      <c r="AP463">
        <v>0</v>
      </c>
      <c r="AQ463">
        <v>7.21</v>
      </c>
      <c r="AR463">
        <v>0</v>
      </c>
      <c r="AS463">
        <v>0</v>
      </c>
      <c r="AT463">
        <v>79</v>
      </c>
      <c r="AU463">
        <v>41</v>
      </c>
      <c r="AV463">
        <v>1.0469999999999999</v>
      </c>
      <c r="AW463">
        <v>1</v>
      </c>
      <c r="AZ463">
        <v>1</v>
      </c>
      <c r="BA463">
        <v>28.67</v>
      </c>
      <c r="BB463">
        <v>12.42</v>
      </c>
      <c r="BC463">
        <v>8.24</v>
      </c>
      <c r="BD463" t="s">
        <v>3</v>
      </c>
      <c r="BE463" t="s">
        <v>3</v>
      </c>
      <c r="BF463" t="s">
        <v>3</v>
      </c>
      <c r="BG463" t="s">
        <v>3</v>
      </c>
      <c r="BH463">
        <v>0</v>
      </c>
      <c r="BI463">
        <v>2</v>
      </c>
      <c r="BJ463" t="s">
        <v>234</v>
      </c>
      <c r="BM463">
        <v>331</v>
      </c>
      <c r="BN463">
        <v>0</v>
      </c>
      <c r="BO463" t="s">
        <v>232</v>
      </c>
      <c r="BP463">
        <v>1</v>
      </c>
      <c r="BQ463">
        <v>40</v>
      </c>
      <c r="BR463">
        <v>0</v>
      </c>
      <c r="BS463">
        <v>28.67</v>
      </c>
      <c r="BT463">
        <v>1</v>
      </c>
      <c r="BU463">
        <v>1</v>
      </c>
      <c r="BV463">
        <v>1</v>
      </c>
      <c r="BW463">
        <v>1</v>
      </c>
      <c r="BX463">
        <v>1</v>
      </c>
      <c r="BY463" t="s">
        <v>3</v>
      </c>
      <c r="BZ463">
        <v>79</v>
      </c>
      <c r="CA463">
        <v>41</v>
      </c>
      <c r="CB463" t="s">
        <v>3</v>
      </c>
      <c r="CE463">
        <v>30</v>
      </c>
      <c r="CF463">
        <v>0</v>
      </c>
      <c r="CG463">
        <v>0</v>
      </c>
      <c r="CM463">
        <v>0</v>
      </c>
      <c r="CN463" t="s">
        <v>3</v>
      </c>
      <c r="CO463">
        <v>0</v>
      </c>
      <c r="CP463">
        <f t="shared" si="438"/>
        <v>1135.1200000000001</v>
      </c>
      <c r="CQ463">
        <f t="shared" si="439"/>
        <v>125.17</v>
      </c>
      <c r="CR463">
        <f t="shared" si="440"/>
        <v>44.09</v>
      </c>
      <c r="CS463">
        <f t="shared" si="441"/>
        <v>23.8</v>
      </c>
      <c r="CT463">
        <f t="shared" si="442"/>
        <v>2668.6</v>
      </c>
      <c r="CU463">
        <f t="shared" si="443"/>
        <v>0</v>
      </c>
      <c r="CV463">
        <f t="shared" si="444"/>
        <v>7.5488699999999991</v>
      </c>
      <c r="CW463">
        <f t="shared" si="445"/>
        <v>0</v>
      </c>
      <c r="CX463">
        <f t="shared" si="446"/>
        <v>0</v>
      </c>
      <c r="CY463">
        <f t="shared" si="447"/>
        <v>843.23020000000008</v>
      </c>
      <c r="CZ463">
        <f t="shared" si="448"/>
        <v>437.62580000000003</v>
      </c>
      <c r="DC463" t="s">
        <v>3</v>
      </c>
      <c r="DD463" t="s">
        <v>3</v>
      </c>
      <c r="DE463" t="s">
        <v>3</v>
      </c>
      <c r="DF463" t="s">
        <v>3</v>
      </c>
      <c r="DG463" t="s">
        <v>3</v>
      </c>
      <c r="DH463" t="s">
        <v>3</v>
      </c>
      <c r="DI463" t="s">
        <v>3</v>
      </c>
      <c r="DJ463" t="s">
        <v>3</v>
      </c>
      <c r="DK463" t="s">
        <v>3</v>
      </c>
      <c r="DL463" t="s">
        <v>3</v>
      </c>
      <c r="DM463" t="s">
        <v>3</v>
      </c>
      <c r="DN463">
        <v>114</v>
      </c>
      <c r="DO463">
        <v>67</v>
      </c>
      <c r="DP463">
        <v>1.0469999999999999</v>
      </c>
      <c r="DQ463">
        <v>1</v>
      </c>
      <c r="DU463">
        <v>1003</v>
      </c>
      <c r="DV463" t="s">
        <v>185</v>
      </c>
      <c r="DW463" t="s">
        <v>185</v>
      </c>
      <c r="DX463">
        <v>100</v>
      </c>
      <c r="DZ463" t="s">
        <v>3</v>
      </c>
      <c r="EA463" t="s">
        <v>3</v>
      </c>
      <c r="EB463" t="s">
        <v>3</v>
      </c>
      <c r="EC463" t="s">
        <v>3</v>
      </c>
      <c r="EE463">
        <v>54008075</v>
      </c>
      <c r="EF463">
        <v>40</v>
      </c>
      <c r="EG463" t="s">
        <v>152</v>
      </c>
      <c r="EH463">
        <v>0</v>
      </c>
      <c r="EI463" t="s">
        <v>3</v>
      </c>
      <c r="EJ463">
        <v>2</v>
      </c>
      <c r="EK463">
        <v>331</v>
      </c>
      <c r="EL463" t="s">
        <v>187</v>
      </c>
      <c r="EM463" t="s">
        <v>188</v>
      </c>
      <c r="EO463" t="s">
        <v>3</v>
      </c>
      <c r="EQ463">
        <v>0</v>
      </c>
      <c r="ER463">
        <v>107.48</v>
      </c>
      <c r="ES463">
        <v>15.19</v>
      </c>
      <c r="ET463">
        <v>3.39</v>
      </c>
      <c r="EU463">
        <v>0.79</v>
      </c>
      <c r="EV463">
        <v>88.9</v>
      </c>
      <c r="EW463">
        <v>7.21</v>
      </c>
      <c r="EX463">
        <v>0</v>
      </c>
      <c r="EY463">
        <v>0</v>
      </c>
      <c r="FQ463">
        <v>0</v>
      </c>
      <c r="FR463">
        <f t="shared" si="449"/>
        <v>0</v>
      </c>
      <c r="FS463">
        <v>0</v>
      </c>
      <c r="FX463">
        <v>114</v>
      </c>
      <c r="FY463">
        <v>67</v>
      </c>
      <c r="GA463" t="s">
        <v>3</v>
      </c>
      <c r="GD463">
        <v>0</v>
      </c>
      <c r="GF463">
        <v>2050499607</v>
      </c>
      <c r="GG463">
        <v>2</v>
      </c>
      <c r="GH463">
        <v>1</v>
      </c>
      <c r="GI463">
        <v>2</v>
      </c>
      <c r="GJ463">
        <v>0</v>
      </c>
      <c r="GK463">
        <f>ROUND(R463*(R12)/100,2)</f>
        <v>15.14</v>
      </c>
      <c r="GL463">
        <f t="shared" si="450"/>
        <v>0</v>
      </c>
      <c r="GM463">
        <f t="shared" si="451"/>
        <v>2431.12</v>
      </c>
      <c r="GN463">
        <f t="shared" si="452"/>
        <v>0</v>
      </c>
      <c r="GO463">
        <f t="shared" si="453"/>
        <v>2431.12</v>
      </c>
      <c r="GP463">
        <f t="shared" si="454"/>
        <v>0</v>
      </c>
      <c r="GR463">
        <v>0</v>
      </c>
      <c r="GS463">
        <v>0</v>
      </c>
      <c r="GT463">
        <v>0</v>
      </c>
      <c r="GU463" t="s">
        <v>3</v>
      </c>
      <c r="GV463">
        <f t="shared" si="455"/>
        <v>0</v>
      </c>
      <c r="GW463">
        <v>1</v>
      </c>
      <c r="GX463">
        <f t="shared" si="456"/>
        <v>0</v>
      </c>
      <c r="HA463">
        <v>0</v>
      </c>
      <c r="HB463">
        <v>0</v>
      </c>
      <c r="HC463">
        <f t="shared" si="457"/>
        <v>0</v>
      </c>
      <c r="HE463" t="s">
        <v>3</v>
      </c>
      <c r="HF463" t="s">
        <v>3</v>
      </c>
      <c r="HM463" t="s">
        <v>3</v>
      </c>
      <c r="HN463" t="s">
        <v>3</v>
      </c>
      <c r="HO463" t="s">
        <v>3</v>
      </c>
      <c r="HP463" t="s">
        <v>3</v>
      </c>
      <c r="HQ463" t="s">
        <v>3</v>
      </c>
      <c r="IK463">
        <v>0</v>
      </c>
    </row>
    <row r="464" spans="1:245" x14ac:dyDescent="0.2">
      <c r="A464">
        <v>17</v>
      </c>
      <c r="B464">
        <v>0</v>
      </c>
      <c r="C464">
        <f>ROW(SmtRes!A165)</f>
        <v>165</v>
      </c>
      <c r="D464">
        <f>ROW(EtalonRes!A165)</f>
        <v>165</v>
      </c>
      <c r="E464" t="s">
        <v>235</v>
      </c>
      <c r="F464" t="s">
        <v>205</v>
      </c>
      <c r="G464" t="s">
        <v>206</v>
      </c>
      <c r="H464" t="s">
        <v>147</v>
      </c>
      <c r="I464">
        <v>3</v>
      </c>
      <c r="J464">
        <v>0</v>
      </c>
      <c r="K464">
        <v>3</v>
      </c>
      <c r="O464">
        <f t="shared" si="418"/>
        <v>3032.03</v>
      </c>
      <c r="P464">
        <f t="shared" si="419"/>
        <v>467.21</v>
      </c>
      <c r="Q464">
        <f t="shared" si="420"/>
        <v>266.63</v>
      </c>
      <c r="R464">
        <f t="shared" si="421"/>
        <v>56.77</v>
      </c>
      <c r="S464">
        <f t="shared" si="422"/>
        <v>2298.19</v>
      </c>
      <c r="T464">
        <f t="shared" si="423"/>
        <v>0</v>
      </c>
      <c r="U464">
        <f t="shared" si="424"/>
        <v>6.5018699999999985</v>
      </c>
      <c r="V464">
        <f t="shared" si="425"/>
        <v>0</v>
      </c>
      <c r="W464">
        <f t="shared" si="426"/>
        <v>0</v>
      </c>
      <c r="X464">
        <f t="shared" si="427"/>
        <v>1815.57</v>
      </c>
      <c r="Y464">
        <f t="shared" si="428"/>
        <v>942.26</v>
      </c>
      <c r="AA464">
        <v>54436342</v>
      </c>
      <c r="AB464">
        <f t="shared" si="429"/>
        <v>53.99</v>
      </c>
      <c r="AC464">
        <f t="shared" si="430"/>
        <v>18.899999999999999</v>
      </c>
      <c r="AD464">
        <f t="shared" si="431"/>
        <v>9.57</v>
      </c>
      <c r="AE464">
        <f t="shared" si="432"/>
        <v>0.63</v>
      </c>
      <c r="AF464">
        <f t="shared" si="433"/>
        <v>25.52</v>
      </c>
      <c r="AG464">
        <f t="shared" si="434"/>
        <v>0</v>
      </c>
      <c r="AH464">
        <f t="shared" si="435"/>
        <v>2.0699999999999998</v>
      </c>
      <c r="AI464">
        <f t="shared" si="436"/>
        <v>0</v>
      </c>
      <c r="AJ464">
        <f t="shared" si="437"/>
        <v>0</v>
      </c>
      <c r="AK464">
        <v>53.99</v>
      </c>
      <c r="AL464">
        <v>18.899999999999999</v>
      </c>
      <c r="AM464">
        <v>9.57</v>
      </c>
      <c r="AN464">
        <v>0.63</v>
      </c>
      <c r="AO464">
        <v>25.52</v>
      </c>
      <c r="AP464">
        <v>0</v>
      </c>
      <c r="AQ464">
        <v>2.0699999999999998</v>
      </c>
      <c r="AR464">
        <v>0</v>
      </c>
      <c r="AS464">
        <v>0</v>
      </c>
      <c r="AT464">
        <v>79</v>
      </c>
      <c r="AU464">
        <v>41</v>
      </c>
      <c r="AV464">
        <v>1.0469999999999999</v>
      </c>
      <c r="AW464">
        <v>1</v>
      </c>
      <c r="AZ464">
        <v>1</v>
      </c>
      <c r="BA464">
        <v>28.67</v>
      </c>
      <c r="BB464">
        <v>8.8699999999999992</v>
      </c>
      <c r="BC464">
        <v>8.24</v>
      </c>
      <c r="BD464" t="s">
        <v>3</v>
      </c>
      <c r="BE464" t="s">
        <v>3</v>
      </c>
      <c r="BF464" t="s">
        <v>3</v>
      </c>
      <c r="BG464" t="s">
        <v>3</v>
      </c>
      <c r="BH464">
        <v>0</v>
      </c>
      <c r="BI464">
        <v>2</v>
      </c>
      <c r="BJ464" t="s">
        <v>207</v>
      </c>
      <c r="BM464">
        <v>333</v>
      </c>
      <c r="BN464">
        <v>0</v>
      </c>
      <c r="BO464" t="s">
        <v>205</v>
      </c>
      <c r="BP464">
        <v>1</v>
      </c>
      <c r="BQ464">
        <v>40</v>
      </c>
      <c r="BR464">
        <v>0</v>
      </c>
      <c r="BS464">
        <v>28.67</v>
      </c>
      <c r="BT464">
        <v>1</v>
      </c>
      <c r="BU464">
        <v>1</v>
      </c>
      <c r="BV464">
        <v>1</v>
      </c>
      <c r="BW464">
        <v>1</v>
      </c>
      <c r="BX464">
        <v>1</v>
      </c>
      <c r="BY464" t="s">
        <v>3</v>
      </c>
      <c r="BZ464">
        <v>79</v>
      </c>
      <c r="CA464">
        <v>41</v>
      </c>
      <c r="CB464" t="s">
        <v>3</v>
      </c>
      <c r="CE464">
        <v>30</v>
      </c>
      <c r="CF464">
        <v>0</v>
      </c>
      <c r="CG464">
        <v>0</v>
      </c>
      <c r="CM464">
        <v>0</v>
      </c>
      <c r="CN464" t="s">
        <v>3</v>
      </c>
      <c r="CO464">
        <v>0</v>
      </c>
      <c r="CP464">
        <f t="shared" si="438"/>
        <v>3032.0299999999997</v>
      </c>
      <c r="CQ464">
        <f t="shared" si="439"/>
        <v>155.74</v>
      </c>
      <c r="CR464">
        <f t="shared" si="440"/>
        <v>88.88</v>
      </c>
      <c r="CS464">
        <f t="shared" si="441"/>
        <v>18.920000000000002</v>
      </c>
      <c r="CT464">
        <f t="shared" si="442"/>
        <v>766.06</v>
      </c>
      <c r="CU464">
        <f t="shared" si="443"/>
        <v>0</v>
      </c>
      <c r="CV464">
        <f t="shared" si="444"/>
        <v>2.1672899999999995</v>
      </c>
      <c r="CW464">
        <f t="shared" si="445"/>
        <v>0</v>
      </c>
      <c r="CX464">
        <f t="shared" si="446"/>
        <v>0</v>
      </c>
      <c r="CY464">
        <f t="shared" si="447"/>
        <v>1815.5701000000001</v>
      </c>
      <c r="CZ464">
        <f t="shared" si="448"/>
        <v>942.25789999999995</v>
      </c>
      <c r="DC464" t="s">
        <v>3</v>
      </c>
      <c r="DD464" t="s">
        <v>3</v>
      </c>
      <c r="DE464" t="s">
        <v>3</v>
      </c>
      <c r="DF464" t="s">
        <v>3</v>
      </c>
      <c r="DG464" t="s">
        <v>3</v>
      </c>
      <c r="DH464" t="s">
        <v>3</v>
      </c>
      <c r="DI464" t="s">
        <v>3</v>
      </c>
      <c r="DJ464" t="s">
        <v>3</v>
      </c>
      <c r="DK464" t="s">
        <v>3</v>
      </c>
      <c r="DL464" t="s">
        <v>3</v>
      </c>
      <c r="DM464" t="s">
        <v>3</v>
      </c>
      <c r="DN464">
        <v>114</v>
      </c>
      <c r="DO464">
        <v>67</v>
      </c>
      <c r="DP464">
        <v>1.0469999999999999</v>
      </c>
      <c r="DQ464">
        <v>1</v>
      </c>
      <c r="DU464">
        <v>1013</v>
      </c>
      <c r="DV464" t="s">
        <v>147</v>
      </c>
      <c r="DW464" t="s">
        <v>147</v>
      </c>
      <c r="DX464">
        <v>1</v>
      </c>
      <c r="DZ464" t="s">
        <v>3</v>
      </c>
      <c r="EA464" t="s">
        <v>3</v>
      </c>
      <c r="EB464" t="s">
        <v>3</v>
      </c>
      <c r="EC464" t="s">
        <v>3</v>
      </c>
      <c r="EE464">
        <v>54008077</v>
      </c>
      <c r="EF464">
        <v>40</v>
      </c>
      <c r="EG464" t="s">
        <v>152</v>
      </c>
      <c r="EH464">
        <v>0</v>
      </c>
      <c r="EI464" t="s">
        <v>3</v>
      </c>
      <c r="EJ464">
        <v>2</v>
      </c>
      <c r="EK464">
        <v>333</v>
      </c>
      <c r="EL464" t="s">
        <v>194</v>
      </c>
      <c r="EM464" t="s">
        <v>195</v>
      </c>
      <c r="EO464" t="s">
        <v>3</v>
      </c>
      <c r="EQ464">
        <v>0</v>
      </c>
      <c r="ER464">
        <v>53.99</v>
      </c>
      <c r="ES464">
        <v>18.899999999999999</v>
      </c>
      <c r="ET464">
        <v>9.57</v>
      </c>
      <c r="EU464">
        <v>0.63</v>
      </c>
      <c r="EV464">
        <v>25.52</v>
      </c>
      <c r="EW464">
        <v>2.0699999999999998</v>
      </c>
      <c r="EX464">
        <v>0</v>
      </c>
      <c r="EY464">
        <v>0</v>
      </c>
      <c r="FQ464">
        <v>0</v>
      </c>
      <c r="FR464">
        <f t="shared" si="449"/>
        <v>0</v>
      </c>
      <c r="FS464">
        <v>0</v>
      </c>
      <c r="FX464">
        <v>114</v>
      </c>
      <c r="FY464">
        <v>67</v>
      </c>
      <c r="GA464" t="s">
        <v>3</v>
      </c>
      <c r="GD464">
        <v>0</v>
      </c>
      <c r="GF464">
        <v>-1847801864</v>
      </c>
      <c r="GG464">
        <v>2</v>
      </c>
      <c r="GH464">
        <v>1</v>
      </c>
      <c r="GI464">
        <v>2</v>
      </c>
      <c r="GJ464">
        <v>0</v>
      </c>
      <c r="GK464">
        <f>ROUND(R464*(R12)/100,2)</f>
        <v>90.83</v>
      </c>
      <c r="GL464">
        <f t="shared" si="450"/>
        <v>0</v>
      </c>
      <c r="GM464">
        <f t="shared" si="451"/>
        <v>5880.69</v>
      </c>
      <c r="GN464">
        <f t="shared" si="452"/>
        <v>0</v>
      </c>
      <c r="GO464">
        <f t="shared" si="453"/>
        <v>5880.69</v>
      </c>
      <c r="GP464">
        <f t="shared" si="454"/>
        <v>0</v>
      </c>
      <c r="GR464">
        <v>0</v>
      </c>
      <c r="GS464">
        <v>0</v>
      </c>
      <c r="GT464">
        <v>0</v>
      </c>
      <c r="GU464" t="s">
        <v>3</v>
      </c>
      <c r="GV464">
        <f t="shared" si="455"/>
        <v>0</v>
      </c>
      <c r="GW464">
        <v>1</v>
      </c>
      <c r="GX464">
        <f t="shared" si="456"/>
        <v>0</v>
      </c>
      <c r="HA464">
        <v>0</v>
      </c>
      <c r="HB464">
        <v>0</v>
      </c>
      <c r="HC464">
        <f t="shared" si="457"/>
        <v>0</v>
      </c>
      <c r="HE464" t="s">
        <v>3</v>
      </c>
      <c r="HF464" t="s">
        <v>3</v>
      </c>
      <c r="HM464" t="s">
        <v>3</v>
      </c>
      <c r="HN464" t="s">
        <v>3</v>
      </c>
      <c r="HO464" t="s">
        <v>3</v>
      </c>
      <c r="HP464" t="s">
        <v>3</v>
      </c>
      <c r="HQ464" t="s">
        <v>3</v>
      </c>
      <c r="IK464">
        <v>0</v>
      </c>
    </row>
    <row r="465" spans="1:245" x14ac:dyDescent="0.2">
      <c r="A465">
        <v>17</v>
      </c>
      <c r="B465">
        <v>0</v>
      </c>
      <c r="C465">
        <f>ROW(SmtRes!A166)</f>
        <v>166</v>
      </c>
      <c r="D465">
        <f>ROW(EtalonRes!A166)</f>
        <v>166</v>
      </c>
      <c r="E465" t="s">
        <v>236</v>
      </c>
      <c r="F465" t="s">
        <v>190</v>
      </c>
      <c r="G465" t="s">
        <v>191</v>
      </c>
      <c r="H465" t="s">
        <v>192</v>
      </c>
      <c r="I465">
        <f>ROUND(5/100,9)</f>
        <v>0.05</v>
      </c>
      <c r="J465">
        <v>0</v>
      </c>
      <c r="K465">
        <f>ROUND(5/100,9)</f>
        <v>0.05</v>
      </c>
      <c r="O465">
        <f t="shared" si="418"/>
        <v>1502.08</v>
      </c>
      <c r="P465">
        <f t="shared" si="419"/>
        <v>36.92</v>
      </c>
      <c r="Q465">
        <f t="shared" si="420"/>
        <v>31.09</v>
      </c>
      <c r="R465">
        <f t="shared" si="421"/>
        <v>7.74</v>
      </c>
      <c r="S465">
        <f t="shared" si="422"/>
        <v>1434.07</v>
      </c>
      <c r="T465">
        <f t="shared" si="423"/>
        <v>0</v>
      </c>
      <c r="U465">
        <f t="shared" si="424"/>
        <v>3.8477250000000001</v>
      </c>
      <c r="V465">
        <f t="shared" si="425"/>
        <v>0</v>
      </c>
      <c r="W465">
        <f t="shared" si="426"/>
        <v>0</v>
      </c>
      <c r="X465">
        <f t="shared" si="427"/>
        <v>1132.92</v>
      </c>
      <c r="Y465">
        <f t="shared" si="428"/>
        <v>587.97</v>
      </c>
      <c r="AA465">
        <v>54436342</v>
      </c>
      <c r="AB465">
        <f t="shared" si="429"/>
        <v>1109.9100000000001</v>
      </c>
      <c r="AC465">
        <f t="shared" si="430"/>
        <v>89.6</v>
      </c>
      <c r="AD465">
        <f t="shared" si="431"/>
        <v>64.81</v>
      </c>
      <c r="AE465">
        <f t="shared" si="432"/>
        <v>5.16</v>
      </c>
      <c r="AF465">
        <f t="shared" si="433"/>
        <v>955.5</v>
      </c>
      <c r="AG465">
        <f t="shared" si="434"/>
        <v>0</v>
      </c>
      <c r="AH465">
        <f t="shared" si="435"/>
        <v>73.5</v>
      </c>
      <c r="AI465">
        <f t="shared" si="436"/>
        <v>0</v>
      </c>
      <c r="AJ465">
        <f t="shared" si="437"/>
        <v>0</v>
      </c>
      <c r="AK465">
        <v>1109.9100000000001</v>
      </c>
      <c r="AL465">
        <v>89.6</v>
      </c>
      <c r="AM465">
        <v>64.81</v>
      </c>
      <c r="AN465">
        <v>5.16</v>
      </c>
      <c r="AO465">
        <v>955.5</v>
      </c>
      <c r="AP465">
        <v>0</v>
      </c>
      <c r="AQ465">
        <v>73.5</v>
      </c>
      <c r="AR465">
        <v>0</v>
      </c>
      <c r="AS465">
        <v>0</v>
      </c>
      <c r="AT465">
        <v>79</v>
      </c>
      <c r="AU465">
        <v>41</v>
      </c>
      <c r="AV465">
        <v>1.0469999999999999</v>
      </c>
      <c r="AW465">
        <v>1</v>
      </c>
      <c r="AZ465">
        <v>1</v>
      </c>
      <c r="BA465">
        <v>28.67</v>
      </c>
      <c r="BB465">
        <v>9.17</v>
      </c>
      <c r="BC465">
        <v>8.24</v>
      </c>
      <c r="BD465" t="s">
        <v>3</v>
      </c>
      <c r="BE465" t="s">
        <v>3</v>
      </c>
      <c r="BF465" t="s">
        <v>3</v>
      </c>
      <c r="BG465" t="s">
        <v>3</v>
      </c>
      <c r="BH465">
        <v>0</v>
      </c>
      <c r="BI465">
        <v>2</v>
      </c>
      <c r="BJ465" t="s">
        <v>193</v>
      </c>
      <c r="BM465">
        <v>333</v>
      </c>
      <c r="BN465">
        <v>0</v>
      </c>
      <c r="BO465" t="s">
        <v>190</v>
      </c>
      <c r="BP465">
        <v>1</v>
      </c>
      <c r="BQ465">
        <v>40</v>
      </c>
      <c r="BR465">
        <v>0</v>
      </c>
      <c r="BS465">
        <v>28.67</v>
      </c>
      <c r="BT465">
        <v>1</v>
      </c>
      <c r="BU465">
        <v>1</v>
      </c>
      <c r="BV465">
        <v>1</v>
      </c>
      <c r="BW465">
        <v>1</v>
      </c>
      <c r="BX465">
        <v>1</v>
      </c>
      <c r="BY465" t="s">
        <v>3</v>
      </c>
      <c r="BZ465">
        <v>79</v>
      </c>
      <c r="CA465">
        <v>41</v>
      </c>
      <c r="CB465" t="s">
        <v>3</v>
      </c>
      <c r="CE465">
        <v>30</v>
      </c>
      <c r="CF465">
        <v>0</v>
      </c>
      <c r="CG465">
        <v>0</v>
      </c>
      <c r="CM465">
        <v>0</v>
      </c>
      <c r="CN465" t="s">
        <v>3</v>
      </c>
      <c r="CO465">
        <v>0</v>
      </c>
      <c r="CP465">
        <f t="shared" si="438"/>
        <v>1502.08</v>
      </c>
      <c r="CQ465">
        <f t="shared" si="439"/>
        <v>738.3</v>
      </c>
      <c r="CR465">
        <f t="shared" si="440"/>
        <v>622.28</v>
      </c>
      <c r="CS465">
        <f t="shared" si="441"/>
        <v>154.82</v>
      </c>
      <c r="CT465">
        <f t="shared" si="442"/>
        <v>28681.75</v>
      </c>
      <c r="CU465">
        <f t="shared" si="443"/>
        <v>0</v>
      </c>
      <c r="CV465">
        <f t="shared" si="444"/>
        <v>76.954499999999996</v>
      </c>
      <c r="CW465">
        <f t="shared" si="445"/>
        <v>0</v>
      </c>
      <c r="CX465">
        <f t="shared" si="446"/>
        <v>0</v>
      </c>
      <c r="CY465">
        <f t="shared" si="447"/>
        <v>1132.9152999999999</v>
      </c>
      <c r="CZ465">
        <f t="shared" si="448"/>
        <v>587.9686999999999</v>
      </c>
      <c r="DC465" t="s">
        <v>3</v>
      </c>
      <c r="DD465" t="s">
        <v>3</v>
      </c>
      <c r="DE465" t="s">
        <v>3</v>
      </c>
      <c r="DF465" t="s">
        <v>3</v>
      </c>
      <c r="DG465" t="s">
        <v>3</v>
      </c>
      <c r="DH465" t="s">
        <v>3</v>
      </c>
      <c r="DI465" t="s">
        <v>3</v>
      </c>
      <c r="DJ465" t="s">
        <v>3</v>
      </c>
      <c r="DK465" t="s">
        <v>3</v>
      </c>
      <c r="DL465" t="s">
        <v>3</v>
      </c>
      <c r="DM465" t="s">
        <v>3</v>
      </c>
      <c r="DN465">
        <v>114</v>
      </c>
      <c r="DO465">
        <v>67</v>
      </c>
      <c r="DP465">
        <v>1.0469999999999999</v>
      </c>
      <c r="DQ465">
        <v>1</v>
      </c>
      <c r="DU465">
        <v>1010</v>
      </c>
      <c r="DV465" t="s">
        <v>192</v>
      </c>
      <c r="DW465" t="s">
        <v>192</v>
      </c>
      <c r="DX465">
        <v>100</v>
      </c>
      <c r="DZ465" t="s">
        <v>3</v>
      </c>
      <c r="EA465" t="s">
        <v>3</v>
      </c>
      <c r="EB465" t="s">
        <v>3</v>
      </c>
      <c r="EC465" t="s">
        <v>3</v>
      </c>
      <c r="EE465">
        <v>54008077</v>
      </c>
      <c r="EF465">
        <v>40</v>
      </c>
      <c r="EG465" t="s">
        <v>152</v>
      </c>
      <c r="EH465">
        <v>0</v>
      </c>
      <c r="EI465" t="s">
        <v>3</v>
      </c>
      <c r="EJ465">
        <v>2</v>
      </c>
      <c r="EK465">
        <v>333</v>
      </c>
      <c r="EL465" t="s">
        <v>194</v>
      </c>
      <c r="EM465" t="s">
        <v>195</v>
      </c>
      <c r="EO465" t="s">
        <v>3</v>
      </c>
      <c r="EQ465">
        <v>0</v>
      </c>
      <c r="ER465">
        <v>1109.9100000000001</v>
      </c>
      <c r="ES465">
        <v>89.6</v>
      </c>
      <c r="ET465">
        <v>64.81</v>
      </c>
      <c r="EU465">
        <v>5.16</v>
      </c>
      <c r="EV465">
        <v>955.5</v>
      </c>
      <c r="EW465">
        <v>73.5</v>
      </c>
      <c r="EX465">
        <v>0</v>
      </c>
      <c r="EY465">
        <v>0</v>
      </c>
      <c r="FQ465">
        <v>0</v>
      </c>
      <c r="FR465">
        <f t="shared" si="449"/>
        <v>0</v>
      </c>
      <c r="FS465">
        <v>0</v>
      </c>
      <c r="FX465">
        <v>114</v>
      </c>
      <c r="FY465">
        <v>67</v>
      </c>
      <c r="GA465" t="s">
        <v>3</v>
      </c>
      <c r="GD465">
        <v>0</v>
      </c>
      <c r="GF465">
        <v>-524852819</v>
      </c>
      <c r="GG465">
        <v>2</v>
      </c>
      <c r="GH465">
        <v>1</v>
      </c>
      <c r="GI465">
        <v>2</v>
      </c>
      <c r="GJ465">
        <v>0</v>
      </c>
      <c r="GK465">
        <f>ROUND(R465*(R12)/100,2)</f>
        <v>12.38</v>
      </c>
      <c r="GL465">
        <f t="shared" si="450"/>
        <v>0</v>
      </c>
      <c r="GM465">
        <f t="shared" si="451"/>
        <v>3235.35</v>
      </c>
      <c r="GN465">
        <f t="shared" si="452"/>
        <v>0</v>
      </c>
      <c r="GO465">
        <f t="shared" si="453"/>
        <v>3235.35</v>
      </c>
      <c r="GP465">
        <f t="shared" si="454"/>
        <v>0</v>
      </c>
      <c r="GR465">
        <v>0</v>
      </c>
      <c r="GS465">
        <v>0</v>
      </c>
      <c r="GT465">
        <v>0</v>
      </c>
      <c r="GU465" t="s">
        <v>3</v>
      </c>
      <c r="GV465">
        <f t="shared" si="455"/>
        <v>0</v>
      </c>
      <c r="GW465">
        <v>1</v>
      </c>
      <c r="GX465">
        <f t="shared" si="456"/>
        <v>0</v>
      </c>
      <c r="HA465">
        <v>0</v>
      </c>
      <c r="HB465">
        <v>0</v>
      </c>
      <c r="HC465">
        <f t="shared" si="457"/>
        <v>0</v>
      </c>
      <c r="HE465" t="s">
        <v>3</v>
      </c>
      <c r="HF465" t="s">
        <v>3</v>
      </c>
      <c r="HM465" t="s">
        <v>3</v>
      </c>
      <c r="HN465" t="s">
        <v>3</v>
      </c>
      <c r="HO465" t="s">
        <v>3</v>
      </c>
      <c r="HP465" t="s">
        <v>3</v>
      </c>
      <c r="HQ465" t="s">
        <v>3</v>
      </c>
      <c r="IK465">
        <v>0</v>
      </c>
    </row>
    <row r="466" spans="1:245" x14ac:dyDescent="0.2">
      <c r="A466">
        <v>17</v>
      </c>
      <c r="B466">
        <v>0</v>
      </c>
      <c r="C466">
        <f>ROW(SmtRes!A167)</f>
        <v>167</v>
      </c>
      <c r="D466">
        <f>ROW(EtalonRes!A167)</f>
        <v>167</v>
      </c>
      <c r="E466" t="s">
        <v>237</v>
      </c>
      <c r="F466" t="s">
        <v>197</v>
      </c>
      <c r="G466" t="s">
        <v>198</v>
      </c>
      <c r="H466" t="s">
        <v>192</v>
      </c>
      <c r="I466">
        <f>ROUND(2/100,9)</f>
        <v>0.02</v>
      </c>
      <c r="J466">
        <v>0</v>
      </c>
      <c r="K466">
        <f>ROUND(2/100,9)</f>
        <v>0.02</v>
      </c>
      <c r="O466">
        <f t="shared" si="418"/>
        <v>297.87</v>
      </c>
      <c r="P466">
        <f t="shared" si="419"/>
        <v>4.45</v>
      </c>
      <c r="Q466">
        <f t="shared" si="420"/>
        <v>2.99</v>
      </c>
      <c r="R466">
        <f t="shared" si="421"/>
        <v>0.56999999999999995</v>
      </c>
      <c r="S466">
        <f t="shared" si="422"/>
        <v>290.43</v>
      </c>
      <c r="T466">
        <f t="shared" si="423"/>
        <v>0</v>
      </c>
      <c r="U466">
        <f t="shared" si="424"/>
        <v>0.77959619999999985</v>
      </c>
      <c r="V466">
        <f t="shared" si="425"/>
        <v>0</v>
      </c>
      <c r="W466">
        <f t="shared" si="426"/>
        <v>0</v>
      </c>
      <c r="X466">
        <f t="shared" si="427"/>
        <v>229.44</v>
      </c>
      <c r="Y466">
        <f t="shared" si="428"/>
        <v>119.08</v>
      </c>
      <c r="AA466">
        <v>54436342</v>
      </c>
      <c r="AB466">
        <f t="shared" si="429"/>
        <v>526.61</v>
      </c>
      <c r="AC466">
        <f t="shared" si="430"/>
        <v>26.88</v>
      </c>
      <c r="AD466">
        <f t="shared" si="431"/>
        <v>15.74</v>
      </c>
      <c r="AE466">
        <f t="shared" si="432"/>
        <v>1.18</v>
      </c>
      <c r="AF466">
        <f t="shared" si="433"/>
        <v>483.99</v>
      </c>
      <c r="AG466">
        <f t="shared" si="434"/>
        <v>0</v>
      </c>
      <c r="AH466">
        <f t="shared" si="435"/>
        <v>37.229999999999997</v>
      </c>
      <c r="AI466">
        <f t="shared" si="436"/>
        <v>0</v>
      </c>
      <c r="AJ466">
        <f t="shared" si="437"/>
        <v>0</v>
      </c>
      <c r="AK466">
        <v>526.61</v>
      </c>
      <c r="AL466">
        <v>26.88</v>
      </c>
      <c r="AM466">
        <v>15.74</v>
      </c>
      <c r="AN466">
        <v>1.18</v>
      </c>
      <c r="AO466">
        <v>483.99</v>
      </c>
      <c r="AP466">
        <v>0</v>
      </c>
      <c r="AQ466">
        <v>37.229999999999997</v>
      </c>
      <c r="AR466">
        <v>0</v>
      </c>
      <c r="AS466">
        <v>0</v>
      </c>
      <c r="AT466">
        <v>79</v>
      </c>
      <c r="AU466">
        <v>41</v>
      </c>
      <c r="AV466">
        <v>1.0469999999999999</v>
      </c>
      <c r="AW466">
        <v>1</v>
      </c>
      <c r="AZ466">
        <v>1</v>
      </c>
      <c r="BA466">
        <v>28.67</v>
      </c>
      <c r="BB466">
        <v>9.07</v>
      </c>
      <c r="BC466">
        <v>8.24</v>
      </c>
      <c r="BD466" t="s">
        <v>3</v>
      </c>
      <c r="BE466" t="s">
        <v>3</v>
      </c>
      <c r="BF466" t="s">
        <v>3</v>
      </c>
      <c r="BG466" t="s">
        <v>3</v>
      </c>
      <c r="BH466">
        <v>0</v>
      </c>
      <c r="BI466">
        <v>2</v>
      </c>
      <c r="BJ466" t="s">
        <v>199</v>
      </c>
      <c r="BM466">
        <v>333</v>
      </c>
      <c r="BN466">
        <v>0</v>
      </c>
      <c r="BO466" t="s">
        <v>197</v>
      </c>
      <c r="BP466">
        <v>1</v>
      </c>
      <c r="BQ466">
        <v>40</v>
      </c>
      <c r="BR466">
        <v>0</v>
      </c>
      <c r="BS466">
        <v>28.67</v>
      </c>
      <c r="BT466">
        <v>1</v>
      </c>
      <c r="BU466">
        <v>1</v>
      </c>
      <c r="BV466">
        <v>1</v>
      </c>
      <c r="BW466">
        <v>1</v>
      </c>
      <c r="BX466">
        <v>1</v>
      </c>
      <c r="BY466" t="s">
        <v>3</v>
      </c>
      <c r="BZ466">
        <v>79</v>
      </c>
      <c r="CA466">
        <v>41</v>
      </c>
      <c r="CB466" t="s">
        <v>3</v>
      </c>
      <c r="CE466">
        <v>30</v>
      </c>
      <c r="CF466">
        <v>0</v>
      </c>
      <c r="CG466">
        <v>0</v>
      </c>
      <c r="CM466">
        <v>0</v>
      </c>
      <c r="CN466" t="s">
        <v>3</v>
      </c>
      <c r="CO466">
        <v>0</v>
      </c>
      <c r="CP466">
        <f t="shared" si="438"/>
        <v>297.87</v>
      </c>
      <c r="CQ466">
        <f t="shared" si="439"/>
        <v>221.49</v>
      </c>
      <c r="CR466">
        <f t="shared" si="440"/>
        <v>149.47</v>
      </c>
      <c r="CS466">
        <f t="shared" si="441"/>
        <v>35.549999999999997</v>
      </c>
      <c r="CT466">
        <f t="shared" si="442"/>
        <v>14528.24</v>
      </c>
      <c r="CU466">
        <f t="shared" si="443"/>
        <v>0</v>
      </c>
      <c r="CV466">
        <f t="shared" si="444"/>
        <v>38.979809999999993</v>
      </c>
      <c r="CW466">
        <f t="shared" si="445"/>
        <v>0</v>
      </c>
      <c r="CX466">
        <f t="shared" si="446"/>
        <v>0</v>
      </c>
      <c r="CY466">
        <f t="shared" si="447"/>
        <v>229.43970000000002</v>
      </c>
      <c r="CZ466">
        <f t="shared" si="448"/>
        <v>119.07629999999999</v>
      </c>
      <c r="DC466" t="s">
        <v>3</v>
      </c>
      <c r="DD466" t="s">
        <v>3</v>
      </c>
      <c r="DE466" t="s">
        <v>3</v>
      </c>
      <c r="DF466" t="s">
        <v>3</v>
      </c>
      <c r="DG466" t="s">
        <v>3</v>
      </c>
      <c r="DH466" t="s">
        <v>3</v>
      </c>
      <c r="DI466" t="s">
        <v>3</v>
      </c>
      <c r="DJ466" t="s">
        <v>3</v>
      </c>
      <c r="DK466" t="s">
        <v>3</v>
      </c>
      <c r="DL466" t="s">
        <v>3</v>
      </c>
      <c r="DM466" t="s">
        <v>3</v>
      </c>
      <c r="DN466">
        <v>114</v>
      </c>
      <c r="DO466">
        <v>67</v>
      </c>
      <c r="DP466">
        <v>1.0469999999999999</v>
      </c>
      <c r="DQ466">
        <v>1</v>
      </c>
      <c r="DU466">
        <v>1010</v>
      </c>
      <c r="DV466" t="s">
        <v>192</v>
      </c>
      <c r="DW466" t="s">
        <v>192</v>
      </c>
      <c r="DX466">
        <v>100</v>
      </c>
      <c r="DZ466" t="s">
        <v>3</v>
      </c>
      <c r="EA466" t="s">
        <v>3</v>
      </c>
      <c r="EB466" t="s">
        <v>3</v>
      </c>
      <c r="EC466" t="s">
        <v>3</v>
      </c>
      <c r="EE466">
        <v>54008077</v>
      </c>
      <c r="EF466">
        <v>40</v>
      </c>
      <c r="EG466" t="s">
        <v>152</v>
      </c>
      <c r="EH466">
        <v>0</v>
      </c>
      <c r="EI466" t="s">
        <v>3</v>
      </c>
      <c r="EJ466">
        <v>2</v>
      </c>
      <c r="EK466">
        <v>333</v>
      </c>
      <c r="EL466" t="s">
        <v>194</v>
      </c>
      <c r="EM466" t="s">
        <v>195</v>
      </c>
      <c r="EO466" t="s">
        <v>3</v>
      </c>
      <c r="EQ466">
        <v>0</v>
      </c>
      <c r="ER466">
        <v>526.61</v>
      </c>
      <c r="ES466">
        <v>26.88</v>
      </c>
      <c r="ET466">
        <v>15.74</v>
      </c>
      <c r="EU466">
        <v>1.18</v>
      </c>
      <c r="EV466">
        <v>483.99</v>
      </c>
      <c r="EW466">
        <v>37.229999999999997</v>
      </c>
      <c r="EX466">
        <v>0</v>
      </c>
      <c r="EY466">
        <v>0</v>
      </c>
      <c r="FQ466">
        <v>0</v>
      </c>
      <c r="FR466">
        <f t="shared" si="449"/>
        <v>0</v>
      </c>
      <c r="FS466">
        <v>0</v>
      </c>
      <c r="FX466">
        <v>114</v>
      </c>
      <c r="FY466">
        <v>67</v>
      </c>
      <c r="GA466" t="s">
        <v>3</v>
      </c>
      <c r="GD466">
        <v>0</v>
      </c>
      <c r="GF466">
        <v>603581456</v>
      </c>
      <c r="GG466">
        <v>2</v>
      </c>
      <c r="GH466">
        <v>1</v>
      </c>
      <c r="GI466">
        <v>2</v>
      </c>
      <c r="GJ466">
        <v>0</v>
      </c>
      <c r="GK466">
        <f>ROUND(R466*(R12)/100,2)</f>
        <v>0.91</v>
      </c>
      <c r="GL466">
        <f t="shared" si="450"/>
        <v>0</v>
      </c>
      <c r="GM466">
        <f t="shared" si="451"/>
        <v>647.29999999999995</v>
      </c>
      <c r="GN466">
        <f t="shared" si="452"/>
        <v>0</v>
      </c>
      <c r="GO466">
        <f t="shared" si="453"/>
        <v>647.29999999999995</v>
      </c>
      <c r="GP466">
        <f t="shared" si="454"/>
        <v>0</v>
      </c>
      <c r="GR466">
        <v>0</v>
      </c>
      <c r="GS466">
        <v>0</v>
      </c>
      <c r="GT466">
        <v>0</v>
      </c>
      <c r="GU466" t="s">
        <v>3</v>
      </c>
      <c r="GV466">
        <f t="shared" si="455"/>
        <v>0</v>
      </c>
      <c r="GW466">
        <v>1</v>
      </c>
      <c r="GX466">
        <f t="shared" si="456"/>
        <v>0</v>
      </c>
      <c r="HA466">
        <v>0</v>
      </c>
      <c r="HB466">
        <v>0</v>
      </c>
      <c r="HC466">
        <f t="shared" si="457"/>
        <v>0</v>
      </c>
      <c r="HE466" t="s">
        <v>3</v>
      </c>
      <c r="HF466" t="s">
        <v>3</v>
      </c>
      <c r="HM466" t="s">
        <v>3</v>
      </c>
      <c r="HN466" t="s">
        <v>3</v>
      </c>
      <c r="HO466" t="s">
        <v>3</v>
      </c>
      <c r="HP466" t="s">
        <v>3</v>
      </c>
      <c r="HQ466" t="s">
        <v>3</v>
      </c>
      <c r="IK466">
        <v>0</v>
      </c>
    </row>
    <row r="467" spans="1:245" x14ac:dyDescent="0.2">
      <c r="A467">
        <v>17</v>
      </c>
      <c r="B467">
        <v>0</v>
      </c>
      <c r="C467">
        <f>ROW(SmtRes!A168)</f>
        <v>168</v>
      </c>
      <c r="D467">
        <f>ROW(EtalonRes!A168)</f>
        <v>168</v>
      </c>
      <c r="E467" t="s">
        <v>238</v>
      </c>
      <c r="F467" t="s">
        <v>201</v>
      </c>
      <c r="G467" t="s">
        <v>202</v>
      </c>
      <c r="H467" t="s">
        <v>192</v>
      </c>
      <c r="I467">
        <f>ROUND(1/100,9)</f>
        <v>0.01</v>
      </c>
      <c r="J467">
        <v>0</v>
      </c>
      <c r="K467">
        <f>ROUND(1/100,9)</f>
        <v>0.01</v>
      </c>
      <c r="O467">
        <f t="shared" si="418"/>
        <v>136.61000000000001</v>
      </c>
      <c r="P467">
        <f t="shared" si="419"/>
        <v>2.14</v>
      </c>
      <c r="Q467">
        <f t="shared" si="420"/>
        <v>1.44</v>
      </c>
      <c r="R467">
        <f t="shared" si="421"/>
        <v>0.28999999999999998</v>
      </c>
      <c r="S467">
        <f t="shared" si="422"/>
        <v>133.03</v>
      </c>
      <c r="T467">
        <f t="shared" si="423"/>
        <v>0</v>
      </c>
      <c r="U467">
        <f t="shared" si="424"/>
        <v>0.35702699999999998</v>
      </c>
      <c r="V467">
        <f t="shared" si="425"/>
        <v>0</v>
      </c>
      <c r="W467">
        <f t="shared" si="426"/>
        <v>0</v>
      </c>
      <c r="X467">
        <f t="shared" si="427"/>
        <v>105.09</v>
      </c>
      <c r="Y467">
        <f t="shared" si="428"/>
        <v>54.54</v>
      </c>
      <c r="AA467">
        <v>54436342</v>
      </c>
      <c r="AB467">
        <f t="shared" si="429"/>
        <v>485.12</v>
      </c>
      <c r="AC467">
        <f t="shared" si="430"/>
        <v>26.25</v>
      </c>
      <c r="AD467">
        <f t="shared" si="431"/>
        <v>15.57</v>
      </c>
      <c r="AE467">
        <f t="shared" si="432"/>
        <v>1.1399999999999999</v>
      </c>
      <c r="AF467">
        <f t="shared" si="433"/>
        <v>443.3</v>
      </c>
      <c r="AG467">
        <f t="shared" si="434"/>
        <v>0</v>
      </c>
      <c r="AH467">
        <f t="shared" si="435"/>
        <v>34.1</v>
      </c>
      <c r="AI467">
        <f t="shared" si="436"/>
        <v>0</v>
      </c>
      <c r="AJ467">
        <f t="shared" si="437"/>
        <v>0</v>
      </c>
      <c r="AK467">
        <v>485.12</v>
      </c>
      <c r="AL467">
        <v>26.25</v>
      </c>
      <c r="AM467">
        <v>15.57</v>
      </c>
      <c r="AN467">
        <v>1.1399999999999999</v>
      </c>
      <c r="AO467">
        <v>443.3</v>
      </c>
      <c r="AP467">
        <v>0</v>
      </c>
      <c r="AQ467">
        <v>34.1</v>
      </c>
      <c r="AR467">
        <v>0</v>
      </c>
      <c r="AS467">
        <v>0</v>
      </c>
      <c r="AT467">
        <v>79</v>
      </c>
      <c r="AU467">
        <v>41</v>
      </c>
      <c r="AV467">
        <v>1.0469999999999999</v>
      </c>
      <c r="AW467">
        <v>1</v>
      </c>
      <c r="AZ467">
        <v>1</v>
      </c>
      <c r="BA467">
        <v>28.67</v>
      </c>
      <c r="BB467">
        <v>9.0299999999999994</v>
      </c>
      <c r="BC467">
        <v>8.24</v>
      </c>
      <c r="BD467" t="s">
        <v>3</v>
      </c>
      <c r="BE467" t="s">
        <v>3</v>
      </c>
      <c r="BF467" t="s">
        <v>3</v>
      </c>
      <c r="BG467" t="s">
        <v>3</v>
      </c>
      <c r="BH467">
        <v>0</v>
      </c>
      <c r="BI467">
        <v>2</v>
      </c>
      <c r="BJ467" t="s">
        <v>203</v>
      </c>
      <c r="BM467">
        <v>333</v>
      </c>
      <c r="BN467">
        <v>0</v>
      </c>
      <c r="BO467" t="s">
        <v>201</v>
      </c>
      <c r="BP467">
        <v>1</v>
      </c>
      <c r="BQ467">
        <v>40</v>
      </c>
      <c r="BR467">
        <v>0</v>
      </c>
      <c r="BS467">
        <v>28.67</v>
      </c>
      <c r="BT467">
        <v>1</v>
      </c>
      <c r="BU467">
        <v>1</v>
      </c>
      <c r="BV467">
        <v>1</v>
      </c>
      <c r="BW467">
        <v>1</v>
      </c>
      <c r="BX467">
        <v>1</v>
      </c>
      <c r="BY467" t="s">
        <v>3</v>
      </c>
      <c r="BZ467">
        <v>79</v>
      </c>
      <c r="CA467">
        <v>41</v>
      </c>
      <c r="CB467" t="s">
        <v>3</v>
      </c>
      <c r="CE467">
        <v>30</v>
      </c>
      <c r="CF467">
        <v>0</v>
      </c>
      <c r="CG467">
        <v>0</v>
      </c>
      <c r="CM467">
        <v>0</v>
      </c>
      <c r="CN467" t="s">
        <v>3</v>
      </c>
      <c r="CO467">
        <v>0</v>
      </c>
      <c r="CP467">
        <f t="shared" si="438"/>
        <v>136.61000000000001</v>
      </c>
      <c r="CQ467">
        <f t="shared" si="439"/>
        <v>216.3</v>
      </c>
      <c r="CR467">
        <f t="shared" si="440"/>
        <v>147.19</v>
      </c>
      <c r="CS467">
        <f t="shared" si="441"/>
        <v>34.119999999999997</v>
      </c>
      <c r="CT467">
        <f t="shared" si="442"/>
        <v>13306.89</v>
      </c>
      <c r="CU467">
        <f t="shared" si="443"/>
        <v>0</v>
      </c>
      <c r="CV467">
        <f t="shared" si="444"/>
        <v>35.7027</v>
      </c>
      <c r="CW467">
        <f t="shared" si="445"/>
        <v>0</v>
      </c>
      <c r="CX467">
        <f t="shared" si="446"/>
        <v>0</v>
      </c>
      <c r="CY467">
        <f t="shared" si="447"/>
        <v>105.09370000000001</v>
      </c>
      <c r="CZ467">
        <f t="shared" si="448"/>
        <v>54.542299999999997</v>
      </c>
      <c r="DC467" t="s">
        <v>3</v>
      </c>
      <c r="DD467" t="s">
        <v>3</v>
      </c>
      <c r="DE467" t="s">
        <v>3</v>
      </c>
      <c r="DF467" t="s">
        <v>3</v>
      </c>
      <c r="DG467" t="s">
        <v>3</v>
      </c>
      <c r="DH467" t="s">
        <v>3</v>
      </c>
      <c r="DI467" t="s">
        <v>3</v>
      </c>
      <c r="DJ467" t="s">
        <v>3</v>
      </c>
      <c r="DK467" t="s">
        <v>3</v>
      </c>
      <c r="DL467" t="s">
        <v>3</v>
      </c>
      <c r="DM467" t="s">
        <v>3</v>
      </c>
      <c r="DN467">
        <v>114</v>
      </c>
      <c r="DO467">
        <v>67</v>
      </c>
      <c r="DP467">
        <v>1.0469999999999999</v>
      </c>
      <c r="DQ467">
        <v>1</v>
      </c>
      <c r="DU467">
        <v>1010</v>
      </c>
      <c r="DV467" t="s">
        <v>192</v>
      </c>
      <c r="DW467" t="s">
        <v>192</v>
      </c>
      <c r="DX467">
        <v>100</v>
      </c>
      <c r="DZ467" t="s">
        <v>3</v>
      </c>
      <c r="EA467" t="s">
        <v>3</v>
      </c>
      <c r="EB467" t="s">
        <v>3</v>
      </c>
      <c r="EC467" t="s">
        <v>3</v>
      </c>
      <c r="EE467">
        <v>54008077</v>
      </c>
      <c r="EF467">
        <v>40</v>
      </c>
      <c r="EG467" t="s">
        <v>152</v>
      </c>
      <c r="EH467">
        <v>0</v>
      </c>
      <c r="EI467" t="s">
        <v>3</v>
      </c>
      <c r="EJ467">
        <v>2</v>
      </c>
      <c r="EK467">
        <v>333</v>
      </c>
      <c r="EL467" t="s">
        <v>194</v>
      </c>
      <c r="EM467" t="s">
        <v>195</v>
      </c>
      <c r="EO467" t="s">
        <v>3</v>
      </c>
      <c r="EQ467">
        <v>0</v>
      </c>
      <c r="ER467">
        <v>485.12</v>
      </c>
      <c r="ES467">
        <v>26.25</v>
      </c>
      <c r="ET467">
        <v>15.57</v>
      </c>
      <c r="EU467">
        <v>1.1399999999999999</v>
      </c>
      <c r="EV467">
        <v>443.3</v>
      </c>
      <c r="EW467">
        <v>34.1</v>
      </c>
      <c r="EX467">
        <v>0</v>
      </c>
      <c r="EY467">
        <v>0</v>
      </c>
      <c r="FQ467">
        <v>0</v>
      </c>
      <c r="FR467">
        <f t="shared" si="449"/>
        <v>0</v>
      </c>
      <c r="FS467">
        <v>0</v>
      </c>
      <c r="FX467">
        <v>114</v>
      </c>
      <c r="FY467">
        <v>67</v>
      </c>
      <c r="GA467" t="s">
        <v>3</v>
      </c>
      <c r="GD467">
        <v>0</v>
      </c>
      <c r="GF467">
        <v>1110801523</v>
      </c>
      <c r="GG467">
        <v>2</v>
      </c>
      <c r="GH467">
        <v>1</v>
      </c>
      <c r="GI467">
        <v>2</v>
      </c>
      <c r="GJ467">
        <v>0</v>
      </c>
      <c r="GK467">
        <f>ROUND(R467*(R12)/100,2)</f>
        <v>0.46</v>
      </c>
      <c r="GL467">
        <f t="shared" si="450"/>
        <v>0</v>
      </c>
      <c r="GM467">
        <f t="shared" si="451"/>
        <v>296.7</v>
      </c>
      <c r="GN467">
        <f t="shared" si="452"/>
        <v>0</v>
      </c>
      <c r="GO467">
        <f t="shared" si="453"/>
        <v>296.7</v>
      </c>
      <c r="GP467">
        <f t="shared" si="454"/>
        <v>0</v>
      </c>
      <c r="GR467">
        <v>0</v>
      </c>
      <c r="GS467">
        <v>0</v>
      </c>
      <c r="GT467">
        <v>0</v>
      </c>
      <c r="GU467" t="s">
        <v>3</v>
      </c>
      <c r="GV467">
        <f t="shared" si="455"/>
        <v>0</v>
      </c>
      <c r="GW467">
        <v>1</v>
      </c>
      <c r="GX467">
        <f t="shared" si="456"/>
        <v>0</v>
      </c>
      <c r="HA467">
        <v>0</v>
      </c>
      <c r="HB467">
        <v>0</v>
      </c>
      <c r="HC467">
        <f t="shared" si="457"/>
        <v>0</v>
      </c>
      <c r="HE467" t="s">
        <v>3</v>
      </c>
      <c r="HF467" t="s">
        <v>3</v>
      </c>
      <c r="HM467" t="s">
        <v>3</v>
      </c>
      <c r="HN467" t="s">
        <v>3</v>
      </c>
      <c r="HO467" t="s">
        <v>3</v>
      </c>
      <c r="HP467" t="s">
        <v>3</v>
      </c>
      <c r="HQ467" t="s">
        <v>3</v>
      </c>
      <c r="IK467">
        <v>0</v>
      </c>
    </row>
    <row r="468" spans="1:245" x14ac:dyDescent="0.2">
      <c r="A468">
        <v>17</v>
      </c>
      <c r="B468">
        <v>0</v>
      </c>
      <c r="C468">
        <f>ROW(SmtRes!A169)</f>
        <v>169</v>
      </c>
      <c r="D468">
        <f>ROW(EtalonRes!A169)</f>
        <v>169</v>
      </c>
      <c r="E468" t="s">
        <v>239</v>
      </c>
      <c r="F468" t="s">
        <v>240</v>
      </c>
      <c r="G468" t="s">
        <v>241</v>
      </c>
      <c r="H468" t="s">
        <v>147</v>
      </c>
      <c r="I468">
        <v>2</v>
      </c>
      <c r="J468">
        <v>0</v>
      </c>
      <c r="K468">
        <v>2</v>
      </c>
      <c r="O468">
        <f t="shared" si="418"/>
        <v>1759.8</v>
      </c>
      <c r="P468">
        <f t="shared" si="419"/>
        <v>129.19999999999999</v>
      </c>
      <c r="Q468">
        <f t="shared" si="420"/>
        <v>22.79</v>
      </c>
      <c r="R468">
        <f t="shared" si="421"/>
        <v>12.04</v>
      </c>
      <c r="S468">
        <f t="shared" si="422"/>
        <v>1607.81</v>
      </c>
      <c r="T468">
        <f t="shared" si="423"/>
        <v>0</v>
      </c>
      <c r="U468">
        <f t="shared" si="424"/>
        <v>4.3136399999999995</v>
      </c>
      <c r="V468">
        <f t="shared" si="425"/>
        <v>0</v>
      </c>
      <c r="W468">
        <f t="shared" si="426"/>
        <v>0</v>
      </c>
      <c r="X468">
        <f t="shared" si="427"/>
        <v>1270.17</v>
      </c>
      <c r="Y468">
        <f t="shared" si="428"/>
        <v>659.2</v>
      </c>
      <c r="AA468">
        <v>54436342</v>
      </c>
      <c r="AB468">
        <f t="shared" si="429"/>
        <v>35.51</v>
      </c>
      <c r="AC468">
        <f t="shared" si="430"/>
        <v>7.84</v>
      </c>
      <c r="AD468">
        <f t="shared" si="431"/>
        <v>0.89</v>
      </c>
      <c r="AE468">
        <f t="shared" si="432"/>
        <v>0.2</v>
      </c>
      <c r="AF468">
        <f t="shared" si="433"/>
        <v>26.78</v>
      </c>
      <c r="AG468">
        <f t="shared" si="434"/>
        <v>0</v>
      </c>
      <c r="AH468">
        <f t="shared" si="435"/>
        <v>2.06</v>
      </c>
      <c r="AI468">
        <f t="shared" si="436"/>
        <v>0</v>
      </c>
      <c r="AJ468">
        <f t="shared" si="437"/>
        <v>0</v>
      </c>
      <c r="AK468">
        <v>35.51</v>
      </c>
      <c r="AL468">
        <v>7.84</v>
      </c>
      <c r="AM468">
        <v>0.89</v>
      </c>
      <c r="AN468">
        <v>0.2</v>
      </c>
      <c r="AO468">
        <v>26.78</v>
      </c>
      <c r="AP468">
        <v>0</v>
      </c>
      <c r="AQ468">
        <v>2.06</v>
      </c>
      <c r="AR468">
        <v>0</v>
      </c>
      <c r="AS468">
        <v>0</v>
      </c>
      <c r="AT468">
        <v>79</v>
      </c>
      <c r="AU468">
        <v>41</v>
      </c>
      <c r="AV468">
        <v>1.0469999999999999</v>
      </c>
      <c r="AW468">
        <v>1</v>
      </c>
      <c r="AZ468">
        <v>1</v>
      </c>
      <c r="BA468">
        <v>28.67</v>
      </c>
      <c r="BB468">
        <v>12.25</v>
      </c>
      <c r="BC468">
        <v>8.24</v>
      </c>
      <c r="BD468" t="s">
        <v>3</v>
      </c>
      <c r="BE468" t="s">
        <v>3</v>
      </c>
      <c r="BF468" t="s">
        <v>3</v>
      </c>
      <c r="BG468" t="s">
        <v>3</v>
      </c>
      <c r="BH468">
        <v>0</v>
      </c>
      <c r="BI468">
        <v>2</v>
      </c>
      <c r="BJ468" t="s">
        <v>242</v>
      </c>
      <c r="BM468">
        <v>333</v>
      </c>
      <c r="BN468">
        <v>0</v>
      </c>
      <c r="BO468" t="s">
        <v>240</v>
      </c>
      <c r="BP468">
        <v>1</v>
      </c>
      <c r="BQ468">
        <v>40</v>
      </c>
      <c r="BR468">
        <v>0</v>
      </c>
      <c r="BS468">
        <v>28.67</v>
      </c>
      <c r="BT468">
        <v>1</v>
      </c>
      <c r="BU468">
        <v>1</v>
      </c>
      <c r="BV468">
        <v>1</v>
      </c>
      <c r="BW468">
        <v>1</v>
      </c>
      <c r="BX468">
        <v>1</v>
      </c>
      <c r="BY468" t="s">
        <v>3</v>
      </c>
      <c r="BZ468">
        <v>79</v>
      </c>
      <c r="CA468">
        <v>41</v>
      </c>
      <c r="CB468" t="s">
        <v>3</v>
      </c>
      <c r="CE468">
        <v>30</v>
      </c>
      <c r="CF468">
        <v>0</v>
      </c>
      <c r="CG468">
        <v>0</v>
      </c>
      <c r="CM468">
        <v>0</v>
      </c>
      <c r="CN468" t="s">
        <v>3</v>
      </c>
      <c r="CO468">
        <v>0</v>
      </c>
      <c r="CP468">
        <f t="shared" si="438"/>
        <v>1759.8</v>
      </c>
      <c r="CQ468">
        <f t="shared" si="439"/>
        <v>64.599999999999994</v>
      </c>
      <c r="CR468">
        <f t="shared" si="440"/>
        <v>11.39</v>
      </c>
      <c r="CS468">
        <f t="shared" si="441"/>
        <v>6.02</v>
      </c>
      <c r="CT468">
        <f t="shared" si="442"/>
        <v>803.91</v>
      </c>
      <c r="CU468">
        <f t="shared" si="443"/>
        <v>0</v>
      </c>
      <c r="CV468">
        <f t="shared" si="444"/>
        <v>2.1568199999999997</v>
      </c>
      <c r="CW468">
        <f t="shared" si="445"/>
        <v>0</v>
      </c>
      <c r="CX468">
        <f t="shared" si="446"/>
        <v>0</v>
      </c>
      <c r="CY468">
        <f t="shared" si="447"/>
        <v>1270.1699000000001</v>
      </c>
      <c r="CZ468">
        <f t="shared" si="448"/>
        <v>659.20209999999997</v>
      </c>
      <c r="DC468" t="s">
        <v>3</v>
      </c>
      <c r="DD468" t="s">
        <v>3</v>
      </c>
      <c r="DE468" t="s">
        <v>3</v>
      </c>
      <c r="DF468" t="s">
        <v>3</v>
      </c>
      <c r="DG468" t="s">
        <v>3</v>
      </c>
      <c r="DH468" t="s">
        <v>3</v>
      </c>
      <c r="DI468" t="s">
        <v>3</v>
      </c>
      <c r="DJ468" t="s">
        <v>3</v>
      </c>
      <c r="DK468" t="s">
        <v>3</v>
      </c>
      <c r="DL468" t="s">
        <v>3</v>
      </c>
      <c r="DM468" t="s">
        <v>3</v>
      </c>
      <c r="DN468">
        <v>114</v>
      </c>
      <c r="DO468">
        <v>67</v>
      </c>
      <c r="DP468">
        <v>1.0469999999999999</v>
      </c>
      <c r="DQ468">
        <v>1</v>
      </c>
      <c r="DU468">
        <v>1013</v>
      </c>
      <c r="DV468" t="s">
        <v>147</v>
      </c>
      <c r="DW468" t="s">
        <v>147</v>
      </c>
      <c r="DX468">
        <v>1</v>
      </c>
      <c r="DZ468" t="s">
        <v>3</v>
      </c>
      <c r="EA468" t="s">
        <v>3</v>
      </c>
      <c r="EB468" t="s">
        <v>3</v>
      </c>
      <c r="EC468" t="s">
        <v>3</v>
      </c>
      <c r="EE468">
        <v>54008077</v>
      </c>
      <c r="EF468">
        <v>40</v>
      </c>
      <c r="EG468" t="s">
        <v>152</v>
      </c>
      <c r="EH468">
        <v>0</v>
      </c>
      <c r="EI468" t="s">
        <v>3</v>
      </c>
      <c r="EJ468">
        <v>2</v>
      </c>
      <c r="EK468">
        <v>333</v>
      </c>
      <c r="EL468" t="s">
        <v>194</v>
      </c>
      <c r="EM468" t="s">
        <v>195</v>
      </c>
      <c r="EO468" t="s">
        <v>3</v>
      </c>
      <c r="EQ468">
        <v>0</v>
      </c>
      <c r="ER468">
        <v>35.51</v>
      </c>
      <c r="ES468">
        <v>7.84</v>
      </c>
      <c r="ET468">
        <v>0.89</v>
      </c>
      <c r="EU468">
        <v>0.2</v>
      </c>
      <c r="EV468">
        <v>26.78</v>
      </c>
      <c r="EW468">
        <v>2.06</v>
      </c>
      <c r="EX468">
        <v>0</v>
      </c>
      <c r="EY468">
        <v>0</v>
      </c>
      <c r="FQ468">
        <v>0</v>
      </c>
      <c r="FR468">
        <f t="shared" si="449"/>
        <v>0</v>
      </c>
      <c r="FS468">
        <v>0</v>
      </c>
      <c r="FX468">
        <v>114</v>
      </c>
      <c r="FY468">
        <v>67</v>
      </c>
      <c r="GA468" t="s">
        <v>3</v>
      </c>
      <c r="GD468">
        <v>0</v>
      </c>
      <c r="GF468">
        <v>1739793742</v>
      </c>
      <c r="GG468">
        <v>2</v>
      </c>
      <c r="GH468">
        <v>1</v>
      </c>
      <c r="GI468">
        <v>2</v>
      </c>
      <c r="GJ468">
        <v>0</v>
      </c>
      <c r="GK468">
        <f>ROUND(R468*(R12)/100,2)</f>
        <v>19.260000000000002</v>
      </c>
      <c r="GL468">
        <f t="shared" si="450"/>
        <v>0</v>
      </c>
      <c r="GM468">
        <f t="shared" si="451"/>
        <v>3708.43</v>
      </c>
      <c r="GN468">
        <f t="shared" si="452"/>
        <v>0</v>
      </c>
      <c r="GO468">
        <f t="shared" si="453"/>
        <v>3708.43</v>
      </c>
      <c r="GP468">
        <f t="shared" si="454"/>
        <v>0</v>
      </c>
      <c r="GR468">
        <v>0</v>
      </c>
      <c r="GS468">
        <v>0</v>
      </c>
      <c r="GT468">
        <v>0</v>
      </c>
      <c r="GU468" t="s">
        <v>3</v>
      </c>
      <c r="GV468">
        <f t="shared" si="455"/>
        <v>0</v>
      </c>
      <c r="GW468">
        <v>1</v>
      </c>
      <c r="GX468">
        <f t="shared" si="456"/>
        <v>0</v>
      </c>
      <c r="HA468">
        <v>0</v>
      </c>
      <c r="HB468">
        <v>0</v>
      </c>
      <c r="HC468">
        <f t="shared" si="457"/>
        <v>0</v>
      </c>
      <c r="HE468" t="s">
        <v>3</v>
      </c>
      <c r="HF468" t="s">
        <v>3</v>
      </c>
      <c r="HM468" t="s">
        <v>3</v>
      </c>
      <c r="HN468" t="s">
        <v>3</v>
      </c>
      <c r="HO468" t="s">
        <v>3</v>
      </c>
      <c r="HP468" t="s">
        <v>3</v>
      </c>
      <c r="HQ468" t="s">
        <v>3</v>
      </c>
      <c r="IK468">
        <v>0</v>
      </c>
    </row>
    <row r="469" spans="1:245" x14ac:dyDescent="0.2">
      <c r="A469">
        <v>17</v>
      </c>
      <c r="B469">
        <v>0</v>
      </c>
      <c r="C469">
        <f>ROW(SmtRes!A171)</f>
        <v>171</v>
      </c>
      <c r="D469">
        <f>ROW(EtalonRes!A171)</f>
        <v>171</v>
      </c>
      <c r="E469" t="s">
        <v>243</v>
      </c>
      <c r="F469" t="s">
        <v>244</v>
      </c>
      <c r="G469" t="s">
        <v>245</v>
      </c>
      <c r="H469" t="s">
        <v>147</v>
      </c>
      <c r="I469">
        <v>14</v>
      </c>
      <c r="J469">
        <v>0</v>
      </c>
      <c r="K469">
        <v>14</v>
      </c>
      <c r="O469">
        <f t="shared" si="418"/>
        <v>1744.04</v>
      </c>
      <c r="P469">
        <f t="shared" si="419"/>
        <v>104.98</v>
      </c>
      <c r="Q469">
        <f t="shared" si="420"/>
        <v>0</v>
      </c>
      <c r="R469">
        <f t="shared" si="421"/>
        <v>0</v>
      </c>
      <c r="S469">
        <f t="shared" si="422"/>
        <v>1639.06</v>
      </c>
      <c r="T469">
        <f t="shared" si="423"/>
        <v>0</v>
      </c>
      <c r="U469">
        <f t="shared" si="424"/>
        <v>4.3974000000000002</v>
      </c>
      <c r="V469">
        <f t="shared" si="425"/>
        <v>0</v>
      </c>
      <c r="W469">
        <f t="shared" si="426"/>
        <v>0</v>
      </c>
      <c r="X469">
        <f t="shared" si="427"/>
        <v>1294.8599999999999</v>
      </c>
      <c r="Y469">
        <f t="shared" si="428"/>
        <v>672.01</v>
      </c>
      <c r="AA469">
        <v>54436342</v>
      </c>
      <c r="AB469">
        <f t="shared" si="429"/>
        <v>4.8099999999999996</v>
      </c>
      <c r="AC469">
        <f t="shared" si="430"/>
        <v>0.91</v>
      </c>
      <c r="AD469">
        <f t="shared" si="431"/>
        <v>0</v>
      </c>
      <c r="AE469">
        <f t="shared" si="432"/>
        <v>0</v>
      </c>
      <c r="AF469">
        <f t="shared" si="433"/>
        <v>3.9</v>
      </c>
      <c r="AG469">
        <f t="shared" si="434"/>
        <v>0</v>
      </c>
      <c r="AH469">
        <f t="shared" si="435"/>
        <v>0.3</v>
      </c>
      <c r="AI469">
        <f t="shared" si="436"/>
        <v>0</v>
      </c>
      <c r="AJ469">
        <f t="shared" si="437"/>
        <v>0</v>
      </c>
      <c r="AK469">
        <v>4.8099999999999996</v>
      </c>
      <c r="AL469">
        <v>0.91</v>
      </c>
      <c r="AM469">
        <v>0</v>
      </c>
      <c r="AN469">
        <v>0</v>
      </c>
      <c r="AO469">
        <v>3.9</v>
      </c>
      <c r="AP469">
        <v>0</v>
      </c>
      <c r="AQ469">
        <v>0.3</v>
      </c>
      <c r="AR469">
        <v>0</v>
      </c>
      <c r="AS469">
        <v>0</v>
      </c>
      <c r="AT469">
        <v>79</v>
      </c>
      <c r="AU469">
        <v>41</v>
      </c>
      <c r="AV469">
        <v>1.0469999999999999</v>
      </c>
      <c r="AW469">
        <v>1</v>
      </c>
      <c r="AZ469">
        <v>1</v>
      </c>
      <c r="BA469">
        <v>28.67</v>
      </c>
      <c r="BB469">
        <v>1</v>
      </c>
      <c r="BC469">
        <v>8.24</v>
      </c>
      <c r="BD469" t="s">
        <v>3</v>
      </c>
      <c r="BE469" t="s">
        <v>3</v>
      </c>
      <c r="BF469" t="s">
        <v>3</v>
      </c>
      <c r="BG469" t="s">
        <v>3</v>
      </c>
      <c r="BH469">
        <v>0</v>
      </c>
      <c r="BI469">
        <v>2</v>
      </c>
      <c r="BJ469" t="s">
        <v>246</v>
      </c>
      <c r="BM469">
        <v>355</v>
      </c>
      <c r="BN469">
        <v>0</v>
      </c>
      <c r="BO469" t="s">
        <v>244</v>
      </c>
      <c r="BP469">
        <v>1</v>
      </c>
      <c r="BQ469">
        <v>40</v>
      </c>
      <c r="BR469">
        <v>0</v>
      </c>
      <c r="BS469">
        <v>28.67</v>
      </c>
      <c r="BT469">
        <v>1</v>
      </c>
      <c r="BU469">
        <v>1</v>
      </c>
      <c r="BV469">
        <v>1</v>
      </c>
      <c r="BW469">
        <v>1</v>
      </c>
      <c r="BX469">
        <v>1</v>
      </c>
      <c r="BY469" t="s">
        <v>3</v>
      </c>
      <c r="BZ469">
        <v>79</v>
      </c>
      <c r="CA469">
        <v>41</v>
      </c>
      <c r="CB469" t="s">
        <v>3</v>
      </c>
      <c r="CE469">
        <v>30</v>
      </c>
      <c r="CF469">
        <v>0</v>
      </c>
      <c r="CG469">
        <v>0</v>
      </c>
      <c r="CM469">
        <v>0</v>
      </c>
      <c r="CN469" t="s">
        <v>3</v>
      </c>
      <c r="CO469">
        <v>0</v>
      </c>
      <c r="CP469">
        <f t="shared" si="438"/>
        <v>1744.04</v>
      </c>
      <c r="CQ469">
        <f t="shared" si="439"/>
        <v>7.5</v>
      </c>
      <c r="CR469">
        <f t="shared" si="440"/>
        <v>0</v>
      </c>
      <c r="CS469">
        <f t="shared" si="441"/>
        <v>0</v>
      </c>
      <c r="CT469">
        <f t="shared" si="442"/>
        <v>116.97</v>
      </c>
      <c r="CU469">
        <f t="shared" si="443"/>
        <v>0</v>
      </c>
      <c r="CV469">
        <f t="shared" si="444"/>
        <v>0.31409999999999999</v>
      </c>
      <c r="CW469">
        <f t="shared" si="445"/>
        <v>0</v>
      </c>
      <c r="CX469">
        <f t="shared" si="446"/>
        <v>0</v>
      </c>
      <c r="CY469">
        <f t="shared" si="447"/>
        <v>1294.8574000000001</v>
      </c>
      <c r="CZ469">
        <f t="shared" si="448"/>
        <v>672.01459999999997</v>
      </c>
      <c r="DC469" t="s">
        <v>3</v>
      </c>
      <c r="DD469" t="s">
        <v>3</v>
      </c>
      <c r="DE469" t="s">
        <v>3</v>
      </c>
      <c r="DF469" t="s">
        <v>3</v>
      </c>
      <c r="DG469" t="s">
        <v>3</v>
      </c>
      <c r="DH469" t="s">
        <v>3</v>
      </c>
      <c r="DI469" t="s">
        <v>3</v>
      </c>
      <c r="DJ469" t="s">
        <v>3</v>
      </c>
      <c r="DK469" t="s">
        <v>3</v>
      </c>
      <c r="DL469" t="s">
        <v>3</v>
      </c>
      <c r="DM469" t="s">
        <v>3</v>
      </c>
      <c r="DN469">
        <v>114</v>
      </c>
      <c r="DO469">
        <v>67</v>
      </c>
      <c r="DP469">
        <v>1.0469999999999999</v>
      </c>
      <c r="DQ469">
        <v>1</v>
      </c>
      <c r="DU469">
        <v>1013</v>
      </c>
      <c r="DV469" t="s">
        <v>147</v>
      </c>
      <c r="DW469" t="s">
        <v>147</v>
      </c>
      <c r="DX469">
        <v>1</v>
      </c>
      <c r="DZ469" t="s">
        <v>3</v>
      </c>
      <c r="EA469" t="s">
        <v>3</v>
      </c>
      <c r="EB469" t="s">
        <v>3</v>
      </c>
      <c r="EC469" t="s">
        <v>3</v>
      </c>
      <c r="EE469">
        <v>54008099</v>
      </c>
      <c r="EF469">
        <v>40</v>
      </c>
      <c r="EG469" t="s">
        <v>152</v>
      </c>
      <c r="EH469">
        <v>0</v>
      </c>
      <c r="EI469" t="s">
        <v>3</v>
      </c>
      <c r="EJ469">
        <v>2</v>
      </c>
      <c r="EK469">
        <v>355</v>
      </c>
      <c r="EL469" t="s">
        <v>247</v>
      </c>
      <c r="EM469" t="s">
        <v>248</v>
      </c>
      <c r="EO469" t="s">
        <v>3</v>
      </c>
      <c r="EQ469">
        <v>0</v>
      </c>
      <c r="ER469">
        <v>4.8099999999999996</v>
      </c>
      <c r="ES469">
        <v>0.91</v>
      </c>
      <c r="ET469">
        <v>0</v>
      </c>
      <c r="EU469">
        <v>0</v>
      </c>
      <c r="EV469">
        <v>3.9</v>
      </c>
      <c r="EW469">
        <v>0.3</v>
      </c>
      <c r="EX469">
        <v>0</v>
      </c>
      <c r="EY469">
        <v>0</v>
      </c>
      <c r="FQ469">
        <v>0</v>
      </c>
      <c r="FR469">
        <f t="shared" si="449"/>
        <v>0</v>
      </c>
      <c r="FS469">
        <v>0</v>
      </c>
      <c r="FX469">
        <v>114</v>
      </c>
      <c r="FY469">
        <v>67</v>
      </c>
      <c r="GA469" t="s">
        <v>3</v>
      </c>
      <c r="GD469">
        <v>0</v>
      </c>
      <c r="GF469">
        <v>1698678687</v>
      </c>
      <c r="GG469">
        <v>2</v>
      </c>
      <c r="GH469">
        <v>1</v>
      </c>
      <c r="GI469">
        <v>2</v>
      </c>
      <c r="GJ469">
        <v>0</v>
      </c>
      <c r="GK469">
        <f>ROUND(R469*(R12)/100,2)</f>
        <v>0</v>
      </c>
      <c r="GL469">
        <f t="shared" si="450"/>
        <v>0</v>
      </c>
      <c r="GM469">
        <f t="shared" si="451"/>
        <v>3710.91</v>
      </c>
      <c r="GN469">
        <f t="shared" si="452"/>
        <v>0</v>
      </c>
      <c r="GO469">
        <f t="shared" si="453"/>
        <v>3710.91</v>
      </c>
      <c r="GP469">
        <f t="shared" si="454"/>
        <v>0</v>
      </c>
      <c r="GR469">
        <v>0</v>
      </c>
      <c r="GS469">
        <v>0</v>
      </c>
      <c r="GT469">
        <v>0</v>
      </c>
      <c r="GU469" t="s">
        <v>3</v>
      </c>
      <c r="GV469">
        <f t="shared" si="455"/>
        <v>0</v>
      </c>
      <c r="GW469">
        <v>1</v>
      </c>
      <c r="GX469">
        <f t="shared" si="456"/>
        <v>0</v>
      </c>
      <c r="HA469">
        <v>0</v>
      </c>
      <c r="HB469">
        <v>0</v>
      </c>
      <c r="HC469">
        <f t="shared" si="457"/>
        <v>0</v>
      </c>
      <c r="HE469" t="s">
        <v>3</v>
      </c>
      <c r="HF469" t="s">
        <v>3</v>
      </c>
      <c r="HM469" t="s">
        <v>3</v>
      </c>
      <c r="HN469" t="s">
        <v>3</v>
      </c>
      <c r="HO469" t="s">
        <v>3</v>
      </c>
      <c r="HP469" t="s">
        <v>3</v>
      </c>
      <c r="HQ469" t="s">
        <v>3</v>
      </c>
      <c r="IK469">
        <v>0</v>
      </c>
    </row>
    <row r="471" spans="1:245" x14ac:dyDescent="0.2">
      <c r="A471" s="2">
        <v>51</v>
      </c>
      <c r="B471" s="2">
        <f>B449</f>
        <v>0</v>
      </c>
      <c r="C471" s="2">
        <f>A449</f>
        <v>4</v>
      </c>
      <c r="D471" s="2">
        <f>ROW(A449)</f>
        <v>449</v>
      </c>
      <c r="E471" s="2"/>
      <c r="F471" s="2" t="str">
        <f>IF(F449&lt;&gt;"",F449,"")</f>
        <v>Новый раздел</v>
      </c>
      <c r="G471" s="2" t="str">
        <f>IF(G449&lt;&gt;"",G449,"")</f>
        <v>Монтажные работы</v>
      </c>
      <c r="H471" s="2">
        <v>0</v>
      </c>
      <c r="I471" s="2"/>
      <c r="J471" s="2"/>
      <c r="K471" s="2"/>
      <c r="L471" s="2"/>
      <c r="M471" s="2"/>
      <c r="N471" s="2"/>
      <c r="O471" s="2">
        <f t="shared" ref="O471:T471" si="458">ROUND(AB471,2)</f>
        <v>198493.07</v>
      </c>
      <c r="P471" s="2">
        <f t="shared" si="458"/>
        <v>11929.3</v>
      </c>
      <c r="Q471" s="2">
        <f t="shared" si="458"/>
        <v>63617.35</v>
      </c>
      <c r="R471" s="2">
        <f t="shared" si="458"/>
        <v>31715.61</v>
      </c>
      <c r="S471" s="2">
        <f t="shared" si="458"/>
        <v>122946.42</v>
      </c>
      <c r="T471" s="2">
        <f t="shared" si="458"/>
        <v>0</v>
      </c>
      <c r="U471" s="2">
        <f>AH471</f>
        <v>341.52349048800005</v>
      </c>
      <c r="V471" s="2">
        <f>AI471</f>
        <v>0</v>
      </c>
      <c r="W471" s="2">
        <f>ROUND(AJ471,2)</f>
        <v>0</v>
      </c>
      <c r="X471" s="2">
        <f>ROUND(AK471,2)</f>
        <v>97127.67</v>
      </c>
      <c r="Y471" s="2">
        <f>ROUND(AL471,2)</f>
        <v>50408.02</v>
      </c>
      <c r="Z471" s="2"/>
      <c r="AA471" s="2"/>
      <c r="AB471" s="2">
        <f>ROUND(SUMIF(AA453:AA469,"=54436342",O453:O469),2)</f>
        <v>198493.07</v>
      </c>
      <c r="AC471" s="2">
        <f>ROUND(SUMIF(AA453:AA469,"=54436342",P453:P469),2)</f>
        <v>11929.3</v>
      </c>
      <c r="AD471" s="2">
        <f>ROUND(SUMIF(AA453:AA469,"=54436342",Q453:Q469),2)</f>
        <v>63617.35</v>
      </c>
      <c r="AE471" s="2">
        <f>ROUND(SUMIF(AA453:AA469,"=54436342",R453:R469),2)</f>
        <v>31715.61</v>
      </c>
      <c r="AF471" s="2">
        <f>ROUND(SUMIF(AA453:AA469,"=54436342",S453:S469),2)</f>
        <v>122946.42</v>
      </c>
      <c r="AG471" s="2">
        <f>ROUND(SUMIF(AA453:AA469,"=54436342",T453:T469),2)</f>
        <v>0</v>
      </c>
      <c r="AH471" s="2">
        <f>SUMIF(AA453:AA469,"=54436342",U453:U469)</f>
        <v>341.52349048800005</v>
      </c>
      <c r="AI471" s="2">
        <f>SUMIF(AA453:AA469,"=54436342",V453:V469)</f>
        <v>0</v>
      </c>
      <c r="AJ471" s="2">
        <f>ROUND(SUMIF(AA453:AA469,"=54436342",W453:W469),2)</f>
        <v>0</v>
      </c>
      <c r="AK471" s="2">
        <f>ROUND(SUMIF(AA453:AA469,"=54436342",X453:X469),2)</f>
        <v>97127.67</v>
      </c>
      <c r="AL471" s="2">
        <f>ROUND(SUMIF(AA453:AA469,"=54436342",Y453:Y469),2)</f>
        <v>50408.02</v>
      </c>
      <c r="AM471" s="2"/>
      <c r="AN471" s="2"/>
      <c r="AO471" s="2">
        <f t="shared" ref="AO471:BD471" si="459">ROUND(BX471,2)</f>
        <v>0</v>
      </c>
      <c r="AP471" s="2">
        <f t="shared" si="459"/>
        <v>0</v>
      </c>
      <c r="AQ471" s="2">
        <f t="shared" si="459"/>
        <v>0</v>
      </c>
      <c r="AR471" s="2">
        <f t="shared" si="459"/>
        <v>396773.72</v>
      </c>
      <c r="AS471" s="2">
        <f t="shared" si="459"/>
        <v>0</v>
      </c>
      <c r="AT471" s="2">
        <f t="shared" si="459"/>
        <v>396773.72</v>
      </c>
      <c r="AU471" s="2">
        <f t="shared" si="459"/>
        <v>0</v>
      </c>
      <c r="AV471" s="2">
        <f t="shared" si="459"/>
        <v>11929.3</v>
      </c>
      <c r="AW471" s="2">
        <f t="shared" si="459"/>
        <v>11929.3</v>
      </c>
      <c r="AX471" s="2">
        <f t="shared" si="459"/>
        <v>0</v>
      </c>
      <c r="AY471" s="2">
        <f t="shared" si="459"/>
        <v>11929.3</v>
      </c>
      <c r="AZ471" s="2">
        <f t="shared" si="459"/>
        <v>0</v>
      </c>
      <c r="BA471" s="2">
        <f t="shared" si="459"/>
        <v>0</v>
      </c>
      <c r="BB471" s="2">
        <f t="shared" si="459"/>
        <v>0</v>
      </c>
      <c r="BC471" s="2">
        <f t="shared" si="459"/>
        <v>0</v>
      </c>
      <c r="BD471" s="2">
        <f t="shared" si="459"/>
        <v>0</v>
      </c>
      <c r="BE471" s="2"/>
      <c r="BF471" s="2"/>
      <c r="BG471" s="2"/>
      <c r="BH471" s="2"/>
      <c r="BI471" s="2"/>
      <c r="BJ471" s="2"/>
      <c r="BK471" s="2"/>
      <c r="BL471" s="2"/>
      <c r="BM471" s="2"/>
      <c r="BN471" s="2"/>
      <c r="BO471" s="2"/>
      <c r="BP471" s="2"/>
      <c r="BQ471" s="2"/>
      <c r="BR471" s="2"/>
      <c r="BS471" s="2"/>
      <c r="BT471" s="2"/>
      <c r="BU471" s="2"/>
      <c r="BV471" s="2"/>
      <c r="BW471" s="2"/>
      <c r="BX471" s="2">
        <f>ROUND(SUMIF(AA453:AA469,"=54436342",FQ453:FQ469),2)</f>
        <v>0</v>
      </c>
      <c r="BY471" s="2">
        <f>ROUND(SUMIF(AA453:AA469,"=54436342",FR453:FR469),2)</f>
        <v>0</v>
      </c>
      <c r="BZ471" s="2">
        <f>ROUND(SUMIF(AA453:AA469,"=54436342",GL453:GL469),2)</f>
        <v>0</v>
      </c>
      <c r="CA471" s="2">
        <f>ROUND(SUMIF(AA453:AA469,"=54436342",GM453:GM469),2)</f>
        <v>396773.72</v>
      </c>
      <c r="CB471" s="2">
        <f>ROUND(SUMIF(AA453:AA469,"=54436342",GN453:GN469),2)</f>
        <v>0</v>
      </c>
      <c r="CC471" s="2">
        <f>ROUND(SUMIF(AA453:AA469,"=54436342",GO453:GO469),2)</f>
        <v>396773.72</v>
      </c>
      <c r="CD471" s="2">
        <f>ROUND(SUMIF(AA453:AA469,"=54436342",GP453:GP469),2)</f>
        <v>0</v>
      </c>
      <c r="CE471" s="2">
        <f>AC471-BX471</f>
        <v>11929.3</v>
      </c>
      <c r="CF471" s="2">
        <f>AC471-BY471</f>
        <v>11929.3</v>
      </c>
      <c r="CG471" s="2">
        <f>BX471-BZ471</f>
        <v>0</v>
      </c>
      <c r="CH471" s="2">
        <f>AC471-BX471-BY471+BZ471</f>
        <v>11929.3</v>
      </c>
      <c r="CI471" s="2">
        <f>BY471-BZ471</f>
        <v>0</v>
      </c>
      <c r="CJ471" s="2">
        <f>ROUND(SUMIF(AA453:AA469,"=54436342",GX453:GX469),2)</f>
        <v>0</v>
      </c>
      <c r="CK471" s="2">
        <f>ROUND(SUMIF(AA453:AA469,"=54436342",GY453:GY469),2)</f>
        <v>0</v>
      </c>
      <c r="CL471" s="2">
        <f>ROUND(SUMIF(AA453:AA469,"=54436342",GZ453:GZ469),2)</f>
        <v>0</v>
      </c>
      <c r="CM471" s="2">
        <f>ROUND(SUMIF(AA453:AA469,"=54436342",HD453:HD469),2)</f>
        <v>0</v>
      </c>
      <c r="CN471" s="2"/>
      <c r="CO471" s="2"/>
      <c r="CP471" s="2"/>
      <c r="CQ471" s="2"/>
      <c r="CR471" s="2"/>
      <c r="CS471" s="2"/>
      <c r="CT471" s="2"/>
      <c r="CU471" s="2"/>
      <c r="CV471" s="2"/>
      <c r="CW471" s="2"/>
      <c r="CX471" s="2"/>
      <c r="CY471" s="2"/>
      <c r="CZ471" s="2"/>
      <c r="DA471" s="2"/>
      <c r="DB471" s="2"/>
      <c r="DC471" s="2"/>
      <c r="DD471" s="2"/>
      <c r="DE471" s="2"/>
      <c r="DF471" s="2"/>
      <c r="DG471" s="3"/>
      <c r="DH471" s="3"/>
      <c r="DI471" s="3"/>
      <c r="DJ471" s="3"/>
      <c r="DK471" s="3"/>
      <c r="DL471" s="3"/>
      <c r="DM471" s="3"/>
      <c r="DN471" s="3"/>
      <c r="DO471" s="3"/>
      <c r="DP471" s="3"/>
      <c r="DQ471" s="3"/>
      <c r="DR471" s="3"/>
      <c r="DS471" s="3"/>
      <c r="DT471" s="3"/>
      <c r="DU471" s="3"/>
      <c r="DV471" s="3"/>
      <c r="DW471" s="3"/>
      <c r="DX471" s="3"/>
      <c r="DY471" s="3"/>
      <c r="DZ471" s="3"/>
      <c r="EA471" s="3"/>
      <c r="EB471" s="3"/>
      <c r="EC471" s="3"/>
      <c r="ED471" s="3"/>
      <c r="EE471" s="3"/>
      <c r="EF471" s="3"/>
      <c r="EG471" s="3"/>
      <c r="EH471" s="3"/>
      <c r="EI471" s="3"/>
      <c r="EJ471" s="3"/>
      <c r="EK471" s="3"/>
      <c r="EL471" s="3"/>
      <c r="EM471" s="3"/>
      <c r="EN471" s="3"/>
      <c r="EO471" s="3"/>
      <c r="EP471" s="3"/>
      <c r="EQ471" s="3"/>
      <c r="ER471" s="3"/>
      <c r="ES471" s="3"/>
      <c r="ET471" s="3"/>
      <c r="EU471" s="3"/>
      <c r="EV471" s="3"/>
      <c r="EW471" s="3"/>
      <c r="EX471" s="3"/>
      <c r="EY471" s="3"/>
      <c r="EZ471" s="3"/>
      <c r="FA471" s="3"/>
      <c r="FB471" s="3"/>
      <c r="FC471" s="3"/>
      <c r="FD471" s="3"/>
      <c r="FE471" s="3"/>
      <c r="FF471" s="3"/>
      <c r="FG471" s="3"/>
      <c r="FH471" s="3"/>
      <c r="FI471" s="3"/>
      <c r="FJ471" s="3"/>
      <c r="FK471" s="3"/>
      <c r="FL471" s="3"/>
      <c r="FM471" s="3"/>
      <c r="FN471" s="3"/>
      <c r="FO471" s="3"/>
      <c r="FP471" s="3"/>
      <c r="FQ471" s="3"/>
      <c r="FR471" s="3"/>
      <c r="FS471" s="3"/>
      <c r="FT471" s="3"/>
      <c r="FU471" s="3"/>
      <c r="FV471" s="3"/>
      <c r="FW471" s="3"/>
      <c r="FX471" s="3"/>
      <c r="FY471" s="3"/>
      <c r="FZ471" s="3"/>
      <c r="GA471" s="3"/>
      <c r="GB471" s="3"/>
      <c r="GC471" s="3"/>
      <c r="GD471" s="3"/>
      <c r="GE471" s="3"/>
      <c r="GF471" s="3"/>
      <c r="GG471" s="3"/>
      <c r="GH471" s="3"/>
      <c r="GI471" s="3"/>
      <c r="GJ471" s="3"/>
      <c r="GK471" s="3"/>
      <c r="GL471" s="3"/>
      <c r="GM471" s="3"/>
      <c r="GN471" s="3"/>
      <c r="GO471" s="3"/>
      <c r="GP471" s="3"/>
      <c r="GQ471" s="3"/>
      <c r="GR471" s="3"/>
      <c r="GS471" s="3"/>
      <c r="GT471" s="3"/>
      <c r="GU471" s="3"/>
      <c r="GV471" s="3"/>
      <c r="GW471" s="3"/>
      <c r="GX471" s="3">
        <v>0</v>
      </c>
    </row>
    <row r="473" spans="1:245" x14ac:dyDescent="0.2">
      <c r="A473" s="4">
        <v>50</v>
      </c>
      <c r="B473" s="4">
        <v>0</v>
      </c>
      <c r="C473" s="4">
        <v>0</v>
      </c>
      <c r="D473" s="4">
        <v>1</v>
      </c>
      <c r="E473" s="4">
        <v>201</v>
      </c>
      <c r="F473" s="4">
        <f>ROUND(Source!O471,O473)</f>
        <v>198493.07</v>
      </c>
      <c r="G473" s="4" t="s">
        <v>89</v>
      </c>
      <c r="H473" s="4" t="s">
        <v>90</v>
      </c>
      <c r="I473" s="4"/>
      <c r="J473" s="4"/>
      <c r="K473" s="4">
        <v>-201</v>
      </c>
      <c r="L473" s="4">
        <v>1</v>
      </c>
      <c r="M473" s="4">
        <v>3</v>
      </c>
      <c r="N473" s="4" t="s">
        <v>3</v>
      </c>
      <c r="O473" s="4">
        <v>2</v>
      </c>
      <c r="P473" s="4"/>
      <c r="Q473" s="4"/>
      <c r="R473" s="4"/>
      <c r="S473" s="4"/>
      <c r="T473" s="4"/>
      <c r="U473" s="4"/>
      <c r="V473" s="4"/>
      <c r="W473" s="4">
        <v>198493.07</v>
      </c>
      <c r="X473" s="4">
        <v>1</v>
      </c>
      <c r="Y473" s="4">
        <v>198493.07</v>
      </c>
      <c r="Z473" s="4"/>
      <c r="AA473" s="4"/>
      <c r="AB473" s="4"/>
    </row>
    <row r="474" spans="1:245" x14ac:dyDescent="0.2">
      <c r="A474" s="4">
        <v>50</v>
      </c>
      <c r="B474" s="4">
        <v>0</v>
      </c>
      <c r="C474" s="4">
        <v>0</v>
      </c>
      <c r="D474" s="4">
        <v>1</v>
      </c>
      <c r="E474" s="4">
        <v>202</v>
      </c>
      <c r="F474" s="4">
        <f>ROUND(Source!P471,O474)</f>
        <v>11929.3</v>
      </c>
      <c r="G474" s="4" t="s">
        <v>91</v>
      </c>
      <c r="H474" s="4" t="s">
        <v>92</v>
      </c>
      <c r="I474" s="4"/>
      <c r="J474" s="4"/>
      <c r="K474" s="4">
        <v>-202</v>
      </c>
      <c r="L474" s="4">
        <v>2</v>
      </c>
      <c r="M474" s="4">
        <v>3</v>
      </c>
      <c r="N474" s="4" t="s">
        <v>3</v>
      </c>
      <c r="O474" s="4">
        <v>2</v>
      </c>
      <c r="P474" s="4"/>
      <c r="Q474" s="4"/>
      <c r="R474" s="4"/>
      <c r="S474" s="4"/>
      <c r="T474" s="4"/>
      <c r="U474" s="4"/>
      <c r="V474" s="4"/>
      <c r="W474" s="4">
        <v>11929.3</v>
      </c>
      <c r="X474" s="4">
        <v>1</v>
      </c>
      <c r="Y474" s="4">
        <v>11929.3</v>
      </c>
      <c r="Z474" s="4"/>
      <c r="AA474" s="4"/>
      <c r="AB474" s="4"/>
    </row>
    <row r="475" spans="1:245" x14ac:dyDescent="0.2">
      <c r="A475" s="4">
        <v>50</v>
      </c>
      <c r="B475" s="4">
        <v>0</v>
      </c>
      <c r="C475" s="4">
        <v>0</v>
      </c>
      <c r="D475" s="4">
        <v>1</v>
      </c>
      <c r="E475" s="4">
        <v>222</v>
      </c>
      <c r="F475" s="4">
        <f>ROUND(Source!AO471,O475)</f>
        <v>0</v>
      </c>
      <c r="G475" s="4" t="s">
        <v>93</v>
      </c>
      <c r="H475" s="4" t="s">
        <v>94</v>
      </c>
      <c r="I475" s="4"/>
      <c r="J475" s="4"/>
      <c r="K475" s="4">
        <v>-222</v>
      </c>
      <c r="L475" s="4">
        <v>3</v>
      </c>
      <c r="M475" s="4">
        <v>3</v>
      </c>
      <c r="N475" s="4" t="s">
        <v>3</v>
      </c>
      <c r="O475" s="4">
        <v>2</v>
      </c>
      <c r="P475" s="4"/>
      <c r="Q475" s="4"/>
      <c r="R475" s="4"/>
      <c r="S475" s="4"/>
      <c r="T475" s="4"/>
      <c r="U475" s="4"/>
      <c r="V475" s="4"/>
      <c r="W475" s="4">
        <v>0</v>
      </c>
      <c r="X475" s="4">
        <v>1</v>
      </c>
      <c r="Y475" s="4">
        <v>0</v>
      </c>
      <c r="Z475" s="4"/>
      <c r="AA475" s="4"/>
      <c r="AB475" s="4"/>
    </row>
    <row r="476" spans="1:245" x14ac:dyDescent="0.2">
      <c r="A476" s="4">
        <v>50</v>
      </c>
      <c r="B476" s="4">
        <v>0</v>
      </c>
      <c r="C476" s="4">
        <v>0</v>
      </c>
      <c r="D476" s="4">
        <v>1</v>
      </c>
      <c r="E476" s="4">
        <v>225</v>
      </c>
      <c r="F476" s="4">
        <f>ROUND(Source!AV471,O476)</f>
        <v>11929.3</v>
      </c>
      <c r="G476" s="4" t="s">
        <v>95</v>
      </c>
      <c r="H476" s="4" t="s">
        <v>96</v>
      </c>
      <c r="I476" s="4"/>
      <c r="J476" s="4"/>
      <c r="K476" s="4">
        <v>-225</v>
      </c>
      <c r="L476" s="4">
        <v>4</v>
      </c>
      <c r="M476" s="4">
        <v>3</v>
      </c>
      <c r="N476" s="4" t="s">
        <v>3</v>
      </c>
      <c r="O476" s="4">
        <v>2</v>
      </c>
      <c r="P476" s="4"/>
      <c r="Q476" s="4"/>
      <c r="R476" s="4"/>
      <c r="S476" s="4"/>
      <c r="T476" s="4"/>
      <c r="U476" s="4"/>
      <c r="V476" s="4"/>
      <c r="W476" s="4">
        <v>11929.3</v>
      </c>
      <c r="X476" s="4">
        <v>1</v>
      </c>
      <c r="Y476" s="4">
        <v>11929.3</v>
      </c>
      <c r="Z476" s="4"/>
      <c r="AA476" s="4"/>
      <c r="AB476" s="4"/>
    </row>
    <row r="477" spans="1:245" x14ac:dyDescent="0.2">
      <c r="A477" s="4">
        <v>50</v>
      </c>
      <c r="B477" s="4">
        <v>0</v>
      </c>
      <c r="C477" s="4">
        <v>0</v>
      </c>
      <c r="D477" s="4">
        <v>1</v>
      </c>
      <c r="E477" s="4">
        <v>226</v>
      </c>
      <c r="F477" s="4">
        <f>ROUND(Source!AW471,O477)</f>
        <v>11929.3</v>
      </c>
      <c r="G477" s="4" t="s">
        <v>97</v>
      </c>
      <c r="H477" s="4" t="s">
        <v>98</v>
      </c>
      <c r="I477" s="4"/>
      <c r="J477" s="4"/>
      <c r="K477" s="4">
        <v>-226</v>
      </c>
      <c r="L477" s="4">
        <v>5</v>
      </c>
      <c r="M477" s="4">
        <v>3</v>
      </c>
      <c r="N477" s="4" t="s">
        <v>3</v>
      </c>
      <c r="O477" s="4">
        <v>2</v>
      </c>
      <c r="P477" s="4"/>
      <c r="Q477" s="4"/>
      <c r="R477" s="4"/>
      <c r="S477" s="4"/>
      <c r="T477" s="4"/>
      <c r="U477" s="4"/>
      <c r="V477" s="4"/>
      <c r="W477" s="4">
        <v>11929.3</v>
      </c>
      <c r="X477" s="4">
        <v>1</v>
      </c>
      <c r="Y477" s="4">
        <v>11929.3</v>
      </c>
      <c r="Z477" s="4"/>
      <c r="AA477" s="4"/>
      <c r="AB477" s="4"/>
    </row>
    <row r="478" spans="1:245" x14ac:dyDescent="0.2">
      <c r="A478" s="4">
        <v>50</v>
      </c>
      <c r="B478" s="4">
        <v>0</v>
      </c>
      <c r="C478" s="4">
        <v>0</v>
      </c>
      <c r="D478" s="4">
        <v>1</v>
      </c>
      <c r="E478" s="4">
        <v>227</v>
      </c>
      <c r="F478" s="4">
        <f>ROUND(Source!AX471,O478)</f>
        <v>0</v>
      </c>
      <c r="G478" s="4" t="s">
        <v>99</v>
      </c>
      <c r="H478" s="4" t="s">
        <v>100</v>
      </c>
      <c r="I478" s="4"/>
      <c r="J478" s="4"/>
      <c r="K478" s="4">
        <v>-227</v>
      </c>
      <c r="L478" s="4">
        <v>6</v>
      </c>
      <c r="M478" s="4">
        <v>3</v>
      </c>
      <c r="N478" s="4" t="s">
        <v>3</v>
      </c>
      <c r="O478" s="4">
        <v>2</v>
      </c>
      <c r="P478" s="4"/>
      <c r="Q478" s="4"/>
      <c r="R478" s="4"/>
      <c r="S478" s="4"/>
      <c r="T478" s="4"/>
      <c r="U478" s="4"/>
      <c r="V478" s="4"/>
      <c r="W478" s="4">
        <v>0</v>
      </c>
      <c r="X478" s="4">
        <v>1</v>
      </c>
      <c r="Y478" s="4">
        <v>0</v>
      </c>
      <c r="Z478" s="4"/>
      <c r="AA478" s="4"/>
      <c r="AB478" s="4"/>
    </row>
    <row r="479" spans="1:245" x14ac:dyDescent="0.2">
      <c r="A479" s="4">
        <v>50</v>
      </c>
      <c r="B479" s="4">
        <v>0</v>
      </c>
      <c r="C479" s="4">
        <v>0</v>
      </c>
      <c r="D479" s="4">
        <v>1</v>
      </c>
      <c r="E479" s="4">
        <v>228</v>
      </c>
      <c r="F479" s="4">
        <f>ROUND(Source!AY471,O479)</f>
        <v>11929.3</v>
      </c>
      <c r="G479" s="4" t="s">
        <v>101</v>
      </c>
      <c r="H479" s="4" t="s">
        <v>102</v>
      </c>
      <c r="I479" s="4"/>
      <c r="J479" s="4"/>
      <c r="K479" s="4">
        <v>-228</v>
      </c>
      <c r="L479" s="4">
        <v>7</v>
      </c>
      <c r="M479" s="4">
        <v>3</v>
      </c>
      <c r="N479" s="4" t="s">
        <v>3</v>
      </c>
      <c r="O479" s="4">
        <v>2</v>
      </c>
      <c r="P479" s="4"/>
      <c r="Q479" s="4"/>
      <c r="R479" s="4"/>
      <c r="S479" s="4"/>
      <c r="T479" s="4"/>
      <c r="U479" s="4"/>
      <c r="V479" s="4"/>
      <c r="W479" s="4">
        <v>11929.3</v>
      </c>
      <c r="X479" s="4">
        <v>1</v>
      </c>
      <c r="Y479" s="4">
        <v>11929.3</v>
      </c>
      <c r="Z479" s="4"/>
      <c r="AA479" s="4"/>
      <c r="AB479" s="4"/>
    </row>
    <row r="480" spans="1:245" x14ac:dyDescent="0.2">
      <c r="A480" s="4">
        <v>50</v>
      </c>
      <c r="B480" s="4">
        <v>0</v>
      </c>
      <c r="C480" s="4">
        <v>0</v>
      </c>
      <c r="D480" s="4">
        <v>1</v>
      </c>
      <c r="E480" s="4">
        <v>216</v>
      </c>
      <c r="F480" s="4">
        <f>ROUND(Source!AP471,O480)</f>
        <v>0</v>
      </c>
      <c r="G480" s="4" t="s">
        <v>103</v>
      </c>
      <c r="H480" s="4" t="s">
        <v>104</v>
      </c>
      <c r="I480" s="4"/>
      <c r="J480" s="4"/>
      <c r="K480" s="4">
        <v>-216</v>
      </c>
      <c r="L480" s="4">
        <v>8</v>
      </c>
      <c r="M480" s="4">
        <v>3</v>
      </c>
      <c r="N480" s="4" t="s">
        <v>3</v>
      </c>
      <c r="O480" s="4">
        <v>2</v>
      </c>
      <c r="P480" s="4"/>
      <c r="Q480" s="4"/>
      <c r="R480" s="4"/>
      <c r="S480" s="4"/>
      <c r="T480" s="4"/>
      <c r="U480" s="4"/>
      <c r="V480" s="4"/>
      <c r="W480" s="4">
        <v>0</v>
      </c>
      <c r="X480" s="4">
        <v>1</v>
      </c>
      <c r="Y480" s="4">
        <v>0</v>
      </c>
      <c r="Z480" s="4"/>
      <c r="AA480" s="4"/>
      <c r="AB480" s="4"/>
    </row>
    <row r="481" spans="1:28" x14ac:dyDescent="0.2">
      <c r="A481" s="4">
        <v>50</v>
      </c>
      <c r="B481" s="4">
        <v>0</v>
      </c>
      <c r="C481" s="4">
        <v>0</v>
      </c>
      <c r="D481" s="4">
        <v>1</v>
      </c>
      <c r="E481" s="4">
        <v>223</v>
      </c>
      <c r="F481" s="4">
        <f>ROUND(Source!AQ471,O481)</f>
        <v>0</v>
      </c>
      <c r="G481" s="4" t="s">
        <v>105</v>
      </c>
      <c r="H481" s="4" t="s">
        <v>106</v>
      </c>
      <c r="I481" s="4"/>
      <c r="J481" s="4"/>
      <c r="K481" s="4">
        <v>-223</v>
      </c>
      <c r="L481" s="4">
        <v>9</v>
      </c>
      <c r="M481" s="4">
        <v>3</v>
      </c>
      <c r="N481" s="4" t="s">
        <v>3</v>
      </c>
      <c r="O481" s="4">
        <v>2</v>
      </c>
      <c r="P481" s="4"/>
      <c r="Q481" s="4"/>
      <c r="R481" s="4"/>
      <c r="S481" s="4"/>
      <c r="T481" s="4"/>
      <c r="U481" s="4"/>
      <c r="V481" s="4"/>
      <c r="W481" s="4">
        <v>0</v>
      </c>
      <c r="X481" s="4">
        <v>1</v>
      </c>
      <c r="Y481" s="4">
        <v>0</v>
      </c>
      <c r="Z481" s="4"/>
      <c r="AA481" s="4"/>
      <c r="AB481" s="4"/>
    </row>
    <row r="482" spans="1:28" x14ac:dyDescent="0.2">
      <c r="A482" s="4">
        <v>50</v>
      </c>
      <c r="B482" s="4">
        <v>0</v>
      </c>
      <c r="C482" s="4">
        <v>0</v>
      </c>
      <c r="D482" s="4">
        <v>1</v>
      </c>
      <c r="E482" s="4">
        <v>229</v>
      </c>
      <c r="F482" s="4">
        <f>ROUND(Source!AZ471,O482)</f>
        <v>0</v>
      </c>
      <c r="G482" s="4" t="s">
        <v>107</v>
      </c>
      <c r="H482" s="4" t="s">
        <v>108</v>
      </c>
      <c r="I482" s="4"/>
      <c r="J482" s="4"/>
      <c r="K482" s="4">
        <v>-229</v>
      </c>
      <c r="L482" s="4">
        <v>10</v>
      </c>
      <c r="M482" s="4">
        <v>3</v>
      </c>
      <c r="N482" s="4" t="s">
        <v>3</v>
      </c>
      <c r="O482" s="4">
        <v>2</v>
      </c>
      <c r="P482" s="4"/>
      <c r="Q482" s="4"/>
      <c r="R482" s="4"/>
      <c r="S482" s="4"/>
      <c r="T482" s="4"/>
      <c r="U482" s="4"/>
      <c r="V482" s="4"/>
      <c r="W482" s="4">
        <v>0</v>
      </c>
      <c r="X482" s="4">
        <v>1</v>
      </c>
      <c r="Y482" s="4">
        <v>0</v>
      </c>
      <c r="Z482" s="4"/>
      <c r="AA482" s="4"/>
      <c r="AB482" s="4"/>
    </row>
    <row r="483" spans="1:28" x14ac:dyDescent="0.2">
      <c r="A483" s="4">
        <v>50</v>
      </c>
      <c r="B483" s="4">
        <v>0</v>
      </c>
      <c r="C483" s="4">
        <v>0</v>
      </c>
      <c r="D483" s="4">
        <v>1</v>
      </c>
      <c r="E483" s="4">
        <v>203</v>
      </c>
      <c r="F483" s="4">
        <f>ROUND(Source!Q471,O483)</f>
        <v>63617.35</v>
      </c>
      <c r="G483" s="4" t="s">
        <v>109</v>
      </c>
      <c r="H483" s="4" t="s">
        <v>110</v>
      </c>
      <c r="I483" s="4"/>
      <c r="J483" s="4"/>
      <c r="K483" s="4">
        <v>-203</v>
      </c>
      <c r="L483" s="4">
        <v>11</v>
      </c>
      <c r="M483" s="4">
        <v>3</v>
      </c>
      <c r="N483" s="4" t="s">
        <v>3</v>
      </c>
      <c r="O483" s="4">
        <v>2</v>
      </c>
      <c r="P483" s="4"/>
      <c r="Q483" s="4"/>
      <c r="R483" s="4"/>
      <c r="S483" s="4"/>
      <c r="T483" s="4"/>
      <c r="U483" s="4"/>
      <c r="V483" s="4"/>
      <c r="W483" s="4">
        <v>63617.35</v>
      </c>
      <c r="X483" s="4">
        <v>1</v>
      </c>
      <c r="Y483" s="4">
        <v>63617.35</v>
      </c>
      <c r="Z483" s="4"/>
      <c r="AA483" s="4"/>
      <c r="AB483" s="4"/>
    </row>
    <row r="484" spans="1:28" x14ac:dyDescent="0.2">
      <c r="A484" s="4">
        <v>50</v>
      </c>
      <c r="B484" s="4">
        <v>0</v>
      </c>
      <c r="C484" s="4">
        <v>0</v>
      </c>
      <c r="D484" s="4">
        <v>1</v>
      </c>
      <c r="E484" s="4">
        <v>231</v>
      </c>
      <c r="F484" s="4">
        <f>ROUND(Source!BB471,O484)</f>
        <v>0</v>
      </c>
      <c r="G484" s="4" t="s">
        <v>111</v>
      </c>
      <c r="H484" s="4" t="s">
        <v>112</v>
      </c>
      <c r="I484" s="4"/>
      <c r="J484" s="4"/>
      <c r="K484" s="4">
        <v>-231</v>
      </c>
      <c r="L484" s="4">
        <v>12</v>
      </c>
      <c r="M484" s="4">
        <v>3</v>
      </c>
      <c r="N484" s="4" t="s">
        <v>3</v>
      </c>
      <c r="O484" s="4">
        <v>2</v>
      </c>
      <c r="P484" s="4"/>
      <c r="Q484" s="4"/>
      <c r="R484" s="4"/>
      <c r="S484" s="4"/>
      <c r="T484" s="4"/>
      <c r="U484" s="4"/>
      <c r="V484" s="4"/>
      <c r="W484" s="4">
        <v>0</v>
      </c>
      <c r="X484" s="4">
        <v>1</v>
      </c>
      <c r="Y484" s="4">
        <v>0</v>
      </c>
      <c r="Z484" s="4"/>
      <c r="AA484" s="4"/>
      <c r="AB484" s="4"/>
    </row>
    <row r="485" spans="1:28" x14ac:dyDescent="0.2">
      <c r="A485" s="4">
        <v>50</v>
      </c>
      <c r="B485" s="4">
        <v>0</v>
      </c>
      <c r="C485" s="4">
        <v>0</v>
      </c>
      <c r="D485" s="4">
        <v>1</v>
      </c>
      <c r="E485" s="4">
        <v>204</v>
      </c>
      <c r="F485" s="4">
        <f>ROUND(Source!R471,O485)</f>
        <v>31715.61</v>
      </c>
      <c r="G485" s="4" t="s">
        <v>113</v>
      </c>
      <c r="H485" s="4" t="s">
        <v>114</v>
      </c>
      <c r="I485" s="4"/>
      <c r="J485" s="4"/>
      <c r="K485" s="4">
        <v>-204</v>
      </c>
      <c r="L485" s="4">
        <v>13</v>
      </c>
      <c r="M485" s="4">
        <v>3</v>
      </c>
      <c r="N485" s="4" t="s">
        <v>3</v>
      </c>
      <c r="O485" s="4">
        <v>2</v>
      </c>
      <c r="P485" s="4"/>
      <c r="Q485" s="4"/>
      <c r="R485" s="4"/>
      <c r="S485" s="4"/>
      <c r="T485" s="4"/>
      <c r="U485" s="4"/>
      <c r="V485" s="4"/>
      <c r="W485" s="4">
        <v>31715.61</v>
      </c>
      <c r="X485" s="4">
        <v>1</v>
      </c>
      <c r="Y485" s="4">
        <v>31715.61</v>
      </c>
      <c r="Z485" s="4"/>
      <c r="AA485" s="4"/>
      <c r="AB485" s="4"/>
    </row>
    <row r="486" spans="1:28" x14ac:dyDescent="0.2">
      <c r="A486" s="4">
        <v>50</v>
      </c>
      <c r="B486" s="4">
        <v>0</v>
      </c>
      <c r="C486" s="4">
        <v>0</v>
      </c>
      <c r="D486" s="4">
        <v>1</v>
      </c>
      <c r="E486" s="4">
        <v>205</v>
      </c>
      <c r="F486" s="4">
        <f>ROUND(Source!S471,O486)</f>
        <v>122946.42</v>
      </c>
      <c r="G486" s="4" t="s">
        <v>115</v>
      </c>
      <c r="H486" s="4" t="s">
        <v>116</v>
      </c>
      <c r="I486" s="4"/>
      <c r="J486" s="4"/>
      <c r="K486" s="4">
        <v>-205</v>
      </c>
      <c r="L486" s="4">
        <v>14</v>
      </c>
      <c r="M486" s="4">
        <v>3</v>
      </c>
      <c r="N486" s="4" t="s">
        <v>3</v>
      </c>
      <c r="O486" s="4">
        <v>2</v>
      </c>
      <c r="P486" s="4"/>
      <c r="Q486" s="4"/>
      <c r="R486" s="4"/>
      <c r="S486" s="4"/>
      <c r="T486" s="4"/>
      <c r="U486" s="4"/>
      <c r="V486" s="4"/>
      <c r="W486" s="4">
        <v>122946.42</v>
      </c>
      <c r="X486" s="4">
        <v>1</v>
      </c>
      <c r="Y486" s="4">
        <v>122946.42</v>
      </c>
      <c r="Z486" s="4"/>
      <c r="AA486" s="4"/>
      <c r="AB486" s="4"/>
    </row>
    <row r="487" spans="1:28" x14ac:dyDescent="0.2">
      <c r="A487" s="4">
        <v>50</v>
      </c>
      <c r="B487" s="4">
        <v>0</v>
      </c>
      <c r="C487" s="4">
        <v>0</v>
      </c>
      <c r="D487" s="4">
        <v>1</v>
      </c>
      <c r="E487" s="4">
        <v>232</v>
      </c>
      <c r="F487" s="4">
        <f>ROUND(Source!BC471,O487)</f>
        <v>0</v>
      </c>
      <c r="G487" s="4" t="s">
        <v>117</v>
      </c>
      <c r="H487" s="4" t="s">
        <v>118</v>
      </c>
      <c r="I487" s="4"/>
      <c r="J487" s="4"/>
      <c r="K487" s="4">
        <v>-232</v>
      </c>
      <c r="L487" s="4">
        <v>15</v>
      </c>
      <c r="M487" s="4">
        <v>3</v>
      </c>
      <c r="N487" s="4" t="s">
        <v>3</v>
      </c>
      <c r="O487" s="4">
        <v>2</v>
      </c>
      <c r="P487" s="4"/>
      <c r="Q487" s="4"/>
      <c r="R487" s="4"/>
      <c r="S487" s="4"/>
      <c r="T487" s="4"/>
      <c r="U487" s="4"/>
      <c r="V487" s="4"/>
      <c r="W487" s="4">
        <v>0</v>
      </c>
      <c r="X487" s="4">
        <v>1</v>
      </c>
      <c r="Y487" s="4">
        <v>0</v>
      </c>
      <c r="Z487" s="4"/>
      <c r="AA487" s="4"/>
      <c r="AB487" s="4"/>
    </row>
    <row r="488" spans="1:28" x14ac:dyDescent="0.2">
      <c r="A488" s="4">
        <v>50</v>
      </c>
      <c r="B488" s="4">
        <v>0</v>
      </c>
      <c r="C488" s="4">
        <v>0</v>
      </c>
      <c r="D488" s="4">
        <v>1</v>
      </c>
      <c r="E488" s="4">
        <v>214</v>
      </c>
      <c r="F488" s="4">
        <f>ROUND(Source!AS471,O488)</f>
        <v>0</v>
      </c>
      <c r="G488" s="4" t="s">
        <v>119</v>
      </c>
      <c r="H488" s="4" t="s">
        <v>120</v>
      </c>
      <c r="I488" s="4"/>
      <c r="J488" s="4"/>
      <c r="K488" s="4">
        <v>-214</v>
      </c>
      <c r="L488" s="4">
        <v>16</v>
      </c>
      <c r="M488" s="4">
        <v>3</v>
      </c>
      <c r="N488" s="4" t="s">
        <v>3</v>
      </c>
      <c r="O488" s="4">
        <v>2</v>
      </c>
      <c r="P488" s="4"/>
      <c r="Q488" s="4"/>
      <c r="R488" s="4"/>
      <c r="S488" s="4"/>
      <c r="T488" s="4"/>
      <c r="U488" s="4"/>
      <c r="V488" s="4"/>
      <c r="W488" s="4">
        <v>0</v>
      </c>
      <c r="X488" s="4">
        <v>1</v>
      </c>
      <c r="Y488" s="4">
        <v>0</v>
      </c>
      <c r="Z488" s="4"/>
      <c r="AA488" s="4"/>
      <c r="AB488" s="4"/>
    </row>
    <row r="489" spans="1:28" x14ac:dyDescent="0.2">
      <c r="A489" s="4">
        <v>50</v>
      </c>
      <c r="B489" s="4">
        <v>0</v>
      </c>
      <c r="C489" s="4">
        <v>0</v>
      </c>
      <c r="D489" s="4">
        <v>1</v>
      </c>
      <c r="E489" s="4">
        <v>215</v>
      </c>
      <c r="F489" s="4">
        <f>ROUND(Source!AT471,O489)</f>
        <v>396773.72</v>
      </c>
      <c r="G489" s="4" t="s">
        <v>121</v>
      </c>
      <c r="H489" s="4" t="s">
        <v>122</v>
      </c>
      <c r="I489" s="4"/>
      <c r="J489" s="4"/>
      <c r="K489" s="4">
        <v>-215</v>
      </c>
      <c r="L489" s="4">
        <v>17</v>
      </c>
      <c r="M489" s="4">
        <v>3</v>
      </c>
      <c r="N489" s="4" t="s">
        <v>3</v>
      </c>
      <c r="O489" s="4">
        <v>2</v>
      </c>
      <c r="P489" s="4"/>
      <c r="Q489" s="4"/>
      <c r="R489" s="4"/>
      <c r="S489" s="4"/>
      <c r="T489" s="4"/>
      <c r="U489" s="4"/>
      <c r="V489" s="4"/>
      <c r="W489" s="4">
        <v>396773.72</v>
      </c>
      <c r="X489" s="4">
        <v>1</v>
      </c>
      <c r="Y489" s="4">
        <v>396773.72</v>
      </c>
      <c r="Z489" s="4"/>
      <c r="AA489" s="4"/>
      <c r="AB489" s="4"/>
    </row>
    <row r="490" spans="1:28" x14ac:dyDescent="0.2">
      <c r="A490" s="4">
        <v>50</v>
      </c>
      <c r="B490" s="4">
        <v>0</v>
      </c>
      <c r="C490" s="4">
        <v>0</v>
      </c>
      <c r="D490" s="4">
        <v>1</v>
      </c>
      <c r="E490" s="4">
        <v>217</v>
      </c>
      <c r="F490" s="4">
        <f>ROUND(Source!AU471,O490)</f>
        <v>0</v>
      </c>
      <c r="G490" s="4" t="s">
        <v>123</v>
      </c>
      <c r="H490" s="4" t="s">
        <v>124</v>
      </c>
      <c r="I490" s="4"/>
      <c r="J490" s="4"/>
      <c r="K490" s="4">
        <v>-217</v>
      </c>
      <c r="L490" s="4">
        <v>18</v>
      </c>
      <c r="M490" s="4">
        <v>3</v>
      </c>
      <c r="N490" s="4" t="s">
        <v>3</v>
      </c>
      <c r="O490" s="4">
        <v>2</v>
      </c>
      <c r="P490" s="4"/>
      <c r="Q490" s="4"/>
      <c r="R490" s="4"/>
      <c r="S490" s="4"/>
      <c r="T490" s="4"/>
      <c r="U490" s="4"/>
      <c r="V490" s="4"/>
      <c r="W490" s="4">
        <v>0</v>
      </c>
      <c r="X490" s="4">
        <v>1</v>
      </c>
      <c r="Y490" s="4">
        <v>0</v>
      </c>
      <c r="Z490" s="4"/>
      <c r="AA490" s="4"/>
      <c r="AB490" s="4"/>
    </row>
    <row r="491" spans="1:28" x14ac:dyDescent="0.2">
      <c r="A491" s="4">
        <v>50</v>
      </c>
      <c r="B491" s="4">
        <v>0</v>
      </c>
      <c r="C491" s="4">
        <v>0</v>
      </c>
      <c r="D491" s="4">
        <v>1</v>
      </c>
      <c r="E491" s="4">
        <v>230</v>
      </c>
      <c r="F491" s="4">
        <f>ROUND(Source!BA471,O491)</f>
        <v>0</v>
      </c>
      <c r="G491" s="4" t="s">
        <v>125</v>
      </c>
      <c r="H491" s="4" t="s">
        <v>126</v>
      </c>
      <c r="I491" s="4"/>
      <c r="J491" s="4"/>
      <c r="K491" s="4">
        <v>-230</v>
      </c>
      <c r="L491" s="4">
        <v>19</v>
      </c>
      <c r="M491" s="4">
        <v>3</v>
      </c>
      <c r="N491" s="4" t="s">
        <v>3</v>
      </c>
      <c r="O491" s="4">
        <v>2</v>
      </c>
      <c r="P491" s="4"/>
      <c r="Q491" s="4"/>
      <c r="R491" s="4"/>
      <c r="S491" s="4"/>
      <c r="T491" s="4"/>
      <c r="U491" s="4"/>
      <c r="V491" s="4"/>
      <c r="W491" s="4">
        <v>0</v>
      </c>
      <c r="X491" s="4">
        <v>1</v>
      </c>
      <c r="Y491" s="4">
        <v>0</v>
      </c>
      <c r="Z491" s="4"/>
      <c r="AA491" s="4"/>
      <c r="AB491" s="4"/>
    </row>
    <row r="492" spans="1:28" x14ac:dyDescent="0.2">
      <c r="A492" s="4">
        <v>50</v>
      </c>
      <c r="B492" s="4">
        <v>0</v>
      </c>
      <c r="C492" s="4">
        <v>0</v>
      </c>
      <c r="D492" s="4">
        <v>1</v>
      </c>
      <c r="E492" s="4">
        <v>206</v>
      </c>
      <c r="F492" s="4">
        <f>ROUND(Source!T471,O492)</f>
        <v>0</v>
      </c>
      <c r="G492" s="4" t="s">
        <v>127</v>
      </c>
      <c r="H492" s="4" t="s">
        <v>128</v>
      </c>
      <c r="I492" s="4"/>
      <c r="J492" s="4"/>
      <c r="K492" s="4">
        <v>-206</v>
      </c>
      <c r="L492" s="4">
        <v>20</v>
      </c>
      <c r="M492" s="4">
        <v>3</v>
      </c>
      <c r="N492" s="4" t="s">
        <v>3</v>
      </c>
      <c r="O492" s="4">
        <v>2</v>
      </c>
      <c r="P492" s="4"/>
      <c r="Q492" s="4"/>
      <c r="R492" s="4"/>
      <c r="S492" s="4"/>
      <c r="T492" s="4"/>
      <c r="U492" s="4"/>
      <c r="V492" s="4"/>
      <c r="W492" s="4">
        <v>0</v>
      </c>
      <c r="X492" s="4">
        <v>1</v>
      </c>
      <c r="Y492" s="4">
        <v>0</v>
      </c>
      <c r="Z492" s="4"/>
      <c r="AA492" s="4"/>
      <c r="AB492" s="4"/>
    </row>
    <row r="493" spans="1:28" x14ac:dyDescent="0.2">
      <c r="A493" s="4">
        <v>50</v>
      </c>
      <c r="B493" s="4">
        <v>0</v>
      </c>
      <c r="C493" s="4">
        <v>0</v>
      </c>
      <c r="D493" s="4">
        <v>1</v>
      </c>
      <c r="E493" s="4">
        <v>207</v>
      </c>
      <c r="F493" s="4">
        <f>Source!U471</f>
        <v>341.52349048800005</v>
      </c>
      <c r="G493" s="4" t="s">
        <v>129</v>
      </c>
      <c r="H493" s="4" t="s">
        <v>130</v>
      </c>
      <c r="I493" s="4"/>
      <c r="J493" s="4"/>
      <c r="K493" s="4">
        <v>-207</v>
      </c>
      <c r="L493" s="4">
        <v>21</v>
      </c>
      <c r="M493" s="4">
        <v>3</v>
      </c>
      <c r="N493" s="4" t="s">
        <v>3</v>
      </c>
      <c r="O493" s="4">
        <v>-1</v>
      </c>
      <c r="P493" s="4"/>
      <c r="Q493" s="4"/>
      <c r="R493" s="4"/>
      <c r="S493" s="4"/>
      <c r="T493" s="4"/>
      <c r="U493" s="4"/>
      <c r="V493" s="4"/>
      <c r="W493" s="4">
        <v>341.52349048800005</v>
      </c>
      <c r="X493" s="4">
        <v>1</v>
      </c>
      <c r="Y493" s="4">
        <v>341.52349048800005</v>
      </c>
      <c r="Z493" s="4"/>
      <c r="AA493" s="4"/>
      <c r="AB493" s="4"/>
    </row>
    <row r="494" spans="1:28" x14ac:dyDescent="0.2">
      <c r="A494" s="4">
        <v>50</v>
      </c>
      <c r="B494" s="4">
        <v>0</v>
      </c>
      <c r="C494" s="4">
        <v>0</v>
      </c>
      <c r="D494" s="4">
        <v>1</v>
      </c>
      <c r="E494" s="4">
        <v>208</v>
      </c>
      <c r="F494" s="4">
        <f>Source!V471</f>
        <v>0</v>
      </c>
      <c r="G494" s="4" t="s">
        <v>131</v>
      </c>
      <c r="H494" s="4" t="s">
        <v>132</v>
      </c>
      <c r="I494" s="4"/>
      <c r="J494" s="4"/>
      <c r="K494" s="4">
        <v>-208</v>
      </c>
      <c r="L494" s="4">
        <v>22</v>
      </c>
      <c r="M494" s="4">
        <v>3</v>
      </c>
      <c r="N494" s="4" t="s">
        <v>3</v>
      </c>
      <c r="O494" s="4">
        <v>-1</v>
      </c>
      <c r="P494" s="4"/>
      <c r="Q494" s="4"/>
      <c r="R494" s="4"/>
      <c r="S494" s="4"/>
      <c r="T494" s="4"/>
      <c r="U494" s="4"/>
      <c r="V494" s="4"/>
      <c r="W494" s="4">
        <v>0</v>
      </c>
      <c r="X494" s="4">
        <v>1</v>
      </c>
      <c r="Y494" s="4">
        <v>0</v>
      </c>
      <c r="Z494" s="4"/>
      <c r="AA494" s="4"/>
      <c r="AB494" s="4"/>
    </row>
    <row r="495" spans="1:28" x14ac:dyDescent="0.2">
      <c r="A495" s="4">
        <v>50</v>
      </c>
      <c r="B495" s="4">
        <v>0</v>
      </c>
      <c r="C495" s="4">
        <v>0</v>
      </c>
      <c r="D495" s="4">
        <v>1</v>
      </c>
      <c r="E495" s="4">
        <v>209</v>
      </c>
      <c r="F495" s="4">
        <f>ROUND(Source!W471,O495)</f>
        <v>0</v>
      </c>
      <c r="G495" s="4" t="s">
        <v>133</v>
      </c>
      <c r="H495" s="4" t="s">
        <v>134</v>
      </c>
      <c r="I495" s="4"/>
      <c r="J495" s="4"/>
      <c r="K495" s="4">
        <v>-209</v>
      </c>
      <c r="L495" s="4">
        <v>23</v>
      </c>
      <c r="M495" s="4">
        <v>3</v>
      </c>
      <c r="N495" s="4" t="s">
        <v>3</v>
      </c>
      <c r="O495" s="4">
        <v>2</v>
      </c>
      <c r="P495" s="4"/>
      <c r="Q495" s="4"/>
      <c r="R495" s="4"/>
      <c r="S495" s="4"/>
      <c r="T495" s="4"/>
      <c r="U495" s="4"/>
      <c r="V495" s="4"/>
      <c r="W495" s="4">
        <v>0</v>
      </c>
      <c r="X495" s="4">
        <v>1</v>
      </c>
      <c r="Y495" s="4">
        <v>0</v>
      </c>
      <c r="Z495" s="4"/>
      <c r="AA495" s="4"/>
      <c r="AB495" s="4"/>
    </row>
    <row r="496" spans="1:28" x14ac:dyDescent="0.2">
      <c r="A496" s="4">
        <v>50</v>
      </c>
      <c r="B496" s="4">
        <v>0</v>
      </c>
      <c r="C496" s="4">
        <v>0</v>
      </c>
      <c r="D496" s="4">
        <v>1</v>
      </c>
      <c r="E496" s="4">
        <v>233</v>
      </c>
      <c r="F496" s="4">
        <f>ROUND(Source!BD471,O496)</f>
        <v>0</v>
      </c>
      <c r="G496" s="4" t="s">
        <v>135</v>
      </c>
      <c r="H496" s="4" t="s">
        <v>136</v>
      </c>
      <c r="I496" s="4"/>
      <c r="J496" s="4"/>
      <c r="K496" s="4">
        <v>-233</v>
      </c>
      <c r="L496" s="4">
        <v>24</v>
      </c>
      <c r="M496" s="4">
        <v>3</v>
      </c>
      <c r="N496" s="4" t="s">
        <v>3</v>
      </c>
      <c r="O496" s="4">
        <v>2</v>
      </c>
      <c r="P496" s="4"/>
      <c r="Q496" s="4"/>
      <c r="R496" s="4"/>
      <c r="S496" s="4"/>
      <c r="T496" s="4"/>
      <c r="U496" s="4"/>
      <c r="V496" s="4"/>
      <c r="W496" s="4">
        <v>0</v>
      </c>
      <c r="X496" s="4">
        <v>1</v>
      </c>
      <c r="Y496" s="4">
        <v>0</v>
      </c>
      <c r="Z496" s="4"/>
      <c r="AA496" s="4"/>
      <c r="AB496" s="4"/>
    </row>
    <row r="497" spans="1:245" x14ac:dyDescent="0.2">
      <c r="A497" s="4">
        <v>50</v>
      </c>
      <c r="B497" s="4">
        <v>0</v>
      </c>
      <c r="C497" s="4">
        <v>0</v>
      </c>
      <c r="D497" s="4">
        <v>1</v>
      </c>
      <c r="E497" s="4">
        <v>210</v>
      </c>
      <c r="F497" s="4">
        <f>ROUND(Source!X471,O497)</f>
        <v>97127.67</v>
      </c>
      <c r="G497" s="4" t="s">
        <v>137</v>
      </c>
      <c r="H497" s="4" t="s">
        <v>138</v>
      </c>
      <c r="I497" s="4"/>
      <c r="J497" s="4"/>
      <c r="K497" s="4">
        <v>-210</v>
      </c>
      <c r="L497" s="4">
        <v>25</v>
      </c>
      <c r="M497" s="4">
        <v>3</v>
      </c>
      <c r="N497" s="4" t="s">
        <v>3</v>
      </c>
      <c r="O497" s="4">
        <v>2</v>
      </c>
      <c r="P497" s="4"/>
      <c r="Q497" s="4"/>
      <c r="R497" s="4"/>
      <c r="S497" s="4"/>
      <c r="T497" s="4"/>
      <c r="U497" s="4"/>
      <c r="V497" s="4"/>
      <c r="W497" s="4">
        <v>97127.67</v>
      </c>
      <c r="X497" s="4">
        <v>1</v>
      </c>
      <c r="Y497" s="4">
        <v>97127.67</v>
      </c>
      <c r="Z497" s="4"/>
      <c r="AA497" s="4"/>
      <c r="AB497" s="4"/>
    </row>
    <row r="498" spans="1:245" x14ac:dyDescent="0.2">
      <c r="A498" s="4">
        <v>50</v>
      </c>
      <c r="B498" s="4">
        <v>0</v>
      </c>
      <c r="C498" s="4">
        <v>0</v>
      </c>
      <c r="D498" s="4">
        <v>1</v>
      </c>
      <c r="E498" s="4">
        <v>211</v>
      </c>
      <c r="F498" s="4">
        <f>ROUND(Source!Y471,O498)</f>
        <v>50408.02</v>
      </c>
      <c r="G498" s="4" t="s">
        <v>139</v>
      </c>
      <c r="H498" s="4" t="s">
        <v>140</v>
      </c>
      <c r="I498" s="4"/>
      <c r="J498" s="4"/>
      <c r="K498" s="4">
        <v>-211</v>
      </c>
      <c r="L498" s="4">
        <v>26</v>
      </c>
      <c r="M498" s="4">
        <v>3</v>
      </c>
      <c r="N498" s="4" t="s">
        <v>3</v>
      </c>
      <c r="O498" s="4">
        <v>2</v>
      </c>
      <c r="P498" s="4"/>
      <c r="Q498" s="4"/>
      <c r="R498" s="4"/>
      <c r="S498" s="4"/>
      <c r="T498" s="4"/>
      <c r="U498" s="4"/>
      <c r="V498" s="4"/>
      <c r="W498" s="4">
        <v>50408.02</v>
      </c>
      <c r="X498" s="4">
        <v>1</v>
      </c>
      <c r="Y498" s="4">
        <v>50408.02</v>
      </c>
      <c r="Z498" s="4"/>
      <c r="AA498" s="4"/>
      <c r="AB498" s="4"/>
    </row>
    <row r="499" spans="1:245" x14ac:dyDescent="0.2">
      <c r="A499" s="4">
        <v>50</v>
      </c>
      <c r="B499" s="4">
        <v>0</v>
      </c>
      <c r="C499" s="4">
        <v>0</v>
      </c>
      <c r="D499" s="4">
        <v>1</v>
      </c>
      <c r="E499" s="4">
        <v>224</v>
      </c>
      <c r="F499" s="4">
        <f>ROUND(Source!AR471,O499)</f>
        <v>396773.72</v>
      </c>
      <c r="G499" s="4" t="s">
        <v>141</v>
      </c>
      <c r="H499" s="4" t="s">
        <v>142</v>
      </c>
      <c r="I499" s="4"/>
      <c r="J499" s="4"/>
      <c r="K499" s="4">
        <v>-224</v>
      </c>
      <c r="L499" s="4">
        <v>27</v>
      </c>
      <c r="M499" s="4">
        <v>3</v>
      </c>
      <c r="N499" s="4" t="s">
        <v>3</v>
      </c>
      <c r="O499" s="4">
        <v>2</v>
      </c>
      <c r="P499" s="4"/>
      <c r="Q499" s="4"/>
      <c r="R499" s="4"/>
      <c r="S499" s="4"/>
      <c r="T499" s="4"/>
      <c r="U499" s="4"/>
      <c r="V499" s="4"/>
      <c r="W499" s="4">
        <v>396773.72</v>
      </c>
      <c r="X499" s="4">
        <v>1</v>
      </c>
      <c r="Y499" s="4">
        <v>396773.72</v>
      </c>
      <c r="Z499" s="4"/>
      <c r="AA499" s="4"/>
      <c r="AB499" s="4"/>
    </row>
    <row r="501" spans="1:245" x14ac:dyDescent="0.2">
      <c r="A501" s="1">
        <v>4</v>
      </c>
      <c r="B501" s="1">
        <v>0</v>
      </c>
      <c r="C501" s="1"/>
      <c r="D501" s="1">
        <f>ROW(A520)</f>
        <v>520</v>
      </c>
      <c r="E501" s="1"/>
      <c r="F501" s="1" t="s">
        <v>18</v>
      </c>
      <c r="G501" s="1" t="s">
        <v>249</v>
      </c>
      <c r="H501" s="1" t="s">
        <v>3</v>
      </c>
      <c r="I501" s="1">
        <v>0</v>
      </c>
      <c r="J501" s="1"/>
      <c r="K501" s="1">
        <v>0</v>
      </c>
      <c r="L501" s="1"/>
      <c r="M501" s="1" t="s">
        <v>3</v>
      </c>
      <c r="N501" s="1"/>
      <c r="O501" s="1"/>
      <c r="P501" s="1"/>
      <c r="Q501" s="1"/>
      <c r="R501" s="1"/>
      <c r="S501" s="1">
        <v>0</v>
      </c>
      <c r="T501" s="1"/>
      <c r="U501" s="1" t="s">
        <v>3</v>
      </c>
      <c r="V501" s="1">
        <v>0</v>
      </c>
      <c r="W501" s="1"/>
      <c r="X501" s="1"/>
      <c r="Y501" s="1"/>
      <c r="Z501" s="1"/>
      <c r="AA501" s="1"/>
      <c r="AB501" s="1" t="s">
        <v>3</v>
      </c>
      <c r="AC501" s="1" t="s">
        <v>3</v>
      </c>
      <c r="AD501" s="1" t="s">
        <v>3</v>
      </c>
      <c r="AE501" s="1" t="s">
        <v>3</v>
      </c>
      <c r="AF501" s="1" t="s">
        <v>3</v>
      </c>
      <c r="AG501" s="1" t="s">
        <v>3</v>
      </c>
      <c r="AH501" s="1"/>
      <c r="AI501" s="1"/>
      <c r="AJ501" s="1"/>
      <c r="AK501" s="1"/>
      <c r="AL501" s="1"/>
      <c r="AM501" s="1"/>
      <c r="AN501" s="1"/>
      <c r="AO501" s="1"/>
      <c r="AP501" s="1" t="s">
        <v>3</v>
      </c>
      <c r="AQ501" s="1" t="s">
        <v>3</v>
      </c>
      <c r="AR501" s="1" t="s">
        <v>3</v>
      </c>
      <c r="AS501" s="1"/>
      <c r="AT501" s="1"/>
      <c r="AU501" s="1"/>
      <c r="AV501" s="1"/>
      <c r="AW501" s="1"/>
      <c r="AX501" s="1"/>
      <c r="AY501" s="1"/>
      <c r="AZ501" s="1" t="s">
        <v>3</v>
      </c>
      <c r="BA501" s="1"/>
      <c r="BB501" s="1" t="s">
        <v>3</v>
      </c>
      <c r="BC501" s="1" t="s">
        <v>3</v>
      </c>
      <c r="BD501" s="1" t="s">
        <v>3</v>
      </c>
      <c r="BE501" s="1" t="s">
        <v>3</v>
      </c>
      <c r="BF501" s="1" t="s">
        <v>3</v>
      </c>
      <c r="BG501" s="1" t="s">
        <v>3</v>
      </c>
      <c r="BH501" s="1" t="s">
        <v>3</v>
      </c>
      <c r="BI501" s="1" t="s">
        <v>3</v>
      </c>
      <c r="BJ501" s="1" t="s">
        <v>3</v>
      </c>
      <c r="BK501" s="1" t="s">
        <v>3</v>
      </c>
      <c r="BL501" s="1" t="s">
        <v>3</v>
      </c>
      <c r="BM501" s="1" t="s">
        <v>3</v>
      </c>
      <c r="BN501" s="1" t="s">
        <v>3</v>
      </c>
      <c r="BO501" s="1" t="s">
        <v>3</v>
      </c>
      <c r="BP501" s="1" t="s">
        <v>3</v>
      </c>
      <c r="BQ501" s="1"/>
      <c r="BR501" s="1"/>
      <c r="BS501" s="1"/>
      <c r="BT501" s="1"/>
      <c r="BU501" s="1"/>
      <c r="BV501" s="1"/>
      <c r="BW501" s="1"/>
      <c r="BX501" s="1">
        <v>0</v>
      </c>
      <c r="BY501" s="1"/>
      <c r="BZ501" s="1"/>
      <c r="CA501" s="1"/>
      <c r="CB501" s="1"/>
      <c r="CC501" s="1"/>
      <c r="CD501" s="1"/>
      <c r="CE501" s="1"/>
      <c r="CF501" s="1"/>
      <c r="CG501" s="1"/>
      <c r="CH501" s="1"/>
      <c r="CI501" s="1"/>
      <c r="CJ501" s="1">
        <v>0</v>
      </c>
    </row>
    <row r="503" spans="1:245" x14ac:dyDescent="0.2">
      <c r="A503" s="2">
        <v>52</v>
      </c>
      <c r="B503" s="2">
        <f t="shared" ref="B503:G503" si="460">B520</f>
        <v>0</v>
      </c>
      <c r="C503" s="2">
        <f t="shared" si="460"/>
        <v>4</v>
      </c>
      <c r="D503" s="2">
        <f t="shared" si="460"/>
        <v>501</v>
      </c>
      <c r="E503" s="2">
        <f t="shared" si="460"/>
        <v>0</v>
      </c>
      <c r="F503" s="2" t="str">
        <f t="shared" si="460"/>
        <v>Новый раздел</v>
      </c>
      <c r="G503" s="2" t="str">
        <f t="shared" si="460"/>
        <v>Материалы не учтенные ценником</v>
      </c>
      <c r="H503" s="2"/>
      <c r="I503" s="2"/>
      <c r="J503" s="2"/>
      <c r="K503" s="2"/>
      <c r="L503" s="2"/>
      <c r="M503" s="2"/>
      <c r="N503" s="2"/>
      <c r="O503" s="2">
        <f t="shared" ref="O503:AT503" si="461">O520</f>
        <v>78005.16</v>
      </c>
      <c r="P503" s="2">
        <f t="shared" si="461"/>
        <v>78005.16</v>
      </c>
      <c r="Q503" s="2">
        <f t="shared" si="461"/>
        <v>0</v>
      </c>
      <c r="R503" s="2">
        <f t="shared" si="461"/>
        <v>0</v>
      </c>
      <c r="S503" s="2">
        <f t="shared" si="461"/>
        <v>0</v>
      </c>
      <c r="T503" s="2">
        <f t="shared" si="461"/>
        <v>0</v>
      </c>
      <c r="U503" s="2">
        <f t="shared" si="461"/>
        <v>0</v>
      </c>
      <c r="V503" s="2">
        <f t="shared" si="461"/>
        <v>0</v>
      </c>
      <c r="W503" s="2">
        <f t="shared" si="461"/>
        <v>0</v>
      </c>
      <c r="X503" s="2">
        <f t="shared" si="461"/>
        <v>0</v>
      </c>
      <c r="Y503" s="2">
        <f t="shared" si="461"/>
        <v>0</v>
      </c>
      <c r="Z503" s="2">
        <f t="shared" si="461"/>
        <v>0</v>
      </c>
      <c r="AA503" s="2">
        <f t="shared" si="461"/>
        <v>0</v>
      </c>
      <c r="AB503" s="2">
        <f t="shared" si="461"/>
        <v>78005.16</v>
      </c>
      <c r="AC503" s="2">
        <f t="shared" si="461"/>
        <v>78005.16</v>
      </c>
      <c r="AD503" s="2">
        <f t="shared" si="461"/>
        <v>0</v>
      </c>
      <c r="AE503" s="2">
        <f t="shared" si="461"/>
        <v>0</v>
      </c>
      <c r="AF503" s="2">
        <f t="shared" si="461"/>
        <v>0</v>
      </c>
      <c r="AG503" s="2">
        <f t="shared" si="461"/>
        <v>0</v>
      </c>
      <c r="AH503" s="2">
        <f t="shared" si="461"/>
        <v>0</v>
      </c>
      <c r="AI503" s="2">
        <f t="shared" si="461"/>
        <v>0</v>
      </c>
      <c r="AJ503" s="2">
        <f t="shared" si="461"/>
        <v>0</v>
      </c>
      <c r="AK503" s="2">
        <f t="shared" si="461"/>
        <v>0</v>
      </c>
      <c r="AL503" s="2">
        <f t="shared" si="461"/>
        <v>0</v>
      </c>
      <c r="AM503" s="2">
        <f t="shared" si="461"/>
        <v>0</v>
      </c>
      <c r="AN503" s="2">
        <f t="shared" si="461"/>
        <v>0</v>
      </c>
      <c r="AO503" s="2">
        <f t="shared" si="461"/>
        <v>0</v>
      </c>
      <c r="AP503" s="2">
        <f t="shared" si="461"/>
        <v>0</v>
      </c>
      <c r="AQ503" s="2">
        <f t="shared" si="461"/>
        <v>0</v>
      </c>
      <c r="AR503" s="2">
        <f t="shared" si="461"/>
        <v>78005.16</v>
      </c>
      <c r="AS503" s="2">
        <f t="shared" si="461"/>
        <v>1429</v>
      </c>
      <c r="AT503" s="2">
        <f t="shared" si="461"/>
        <v>76576.160000000003</v>
      </c>
      <c r="AU503" s="2">
        <f t="shared" ref="AU503:BZ503" si="462">AU520</f>
        <v>0</v>
      </c>
      <c r="AV503" s="2">
        <f t="shared" si="462"/>
        <v>78005.16</v>
      </c>
      <c r="AW503" s="2">
        <f t="shared" si="462"/>
        <v>78005.16</v>
      </c>
      <c r="AX503" s="2">
        <f t="shared" si="462"/>
        <v>0</v>
      </c>
      <c r="AY503" s="2">
        <f t="shared" si="462"/>
        <v>78005.16</v>
      </c>
      <c r="AZ503" s="2">
        <f t="shared" si="462"/>
        <v>0</v>
      </c>
      <c r="BA503" s="2">
        <f t="shared" si="462"/>
        <v>0</v>
      </c>
      <c r="BB503" s="2">
        <f t="shared" si="462"/>
        <v>0</v>
      </c>
      <c r="BC503" s="2">
        <f t="shared" si="462"/>
        <v>0</v>
      </c>
      <c r="BD503" s="2">
        <f t="shared" si="462"/>
        <v>0</v>
      </c>
      <c r="BE503" s="2">
        <f t="shared" si="462"/>
        <v>0</v>
      </c>
      <c r="BF503" s="2">
        <f t="shared" si="462"/>
        <v>0</v>
      </c>
      <c r="BG503" s="2">
        <f t="shared" si="462"/>
        <v>0</v>
      </c>
      <c r="BH503" s="2">
        <f t="shared" si="462"/>
        <v>0</v>
      </c>
      <c r="BI503" s="2">
        <f t="shared" si="462"/>
        <v>0</v>
      </c>
      <c r="BJ503" s="2">
        <f t="shared" si="462"/>
        <v>0</v>
      </c>
      <c r="BK503" s="2">
        <f t="shared" si="462"/>
        <v>0</v>
      </c>
      <c r="BL503" s="2">
        <f t="shared" si="462"/>
        <v>0</v>
      </c>
      <c r="BM503" s="2">
        <f t="shared" si="462"/>
        <v>0</v>
      </c>
      <c r="BN503" s="2">
        <f t="shared" si="462"/>
        <v>0</v>
      </c>
      <c r="BO503" s="2">
        <f t="shared" si="462"/>
        <v>0</v>
      </c>
      <c r="BP503" s="2">
        <f t="shared" si="462"/>
        <v>0</v>
      </c>
      <c r="BQ503" s="2">
        <f t="shared" si="462"/>
        <v>0</v>
      </c>
      <c r="BR503" s="2">
        <f t="shared" si="462"/>
        <v>0</v>
      </c>
      <c r="BS503" s="2">
        <f t="shared" si="462"/>
        <v>0</v>
      </c>
      <c r="BT503" s="2">
        <f t="shared" si="462"/>
        <v>0</v>
      </c>
      <c r="BU503" s="2">
        <f t="shared" si="462"/>
        <v>0</v>
      </c>
      <c r="BV503" s="2">
        <f t="shared" si="462"/>
        <v>0</v>
      </c>
      <c r="BW503" s="2">
        <f t="shared" si="462"/>
        <v>0</v>
      </c>
      <c r="BX503" s="2">
        <f t="shared" si="462"/>
        <v>0</v>
      </c>
      <c r="BY503" s="2">
        <f t="shared" si="462"/>
        <v>0</v>
      </c>
      <c r="BZ503" s="2">
        <f t="shared" si="462"/>
        <v>0</v>
      </c>
      <c r="CA503" s="2">
        <f t="shared" ref="CA503:DF503" si="463">CA520</f>
        <v>78005.16</v>
      </c>
      <c r="CB503" s="2">
        <f t="shared" si="463"/>
        <v>1429</v>
      </c>
      <c r="CC503" s="2">
        <f t="shared" si="463"/>
        <v>76576.160000000003</v>
      </c>
      <c r="CD503" s="2">
        <f t="shared" si="463"/>
        <v>0</v>
      </c>
      <c r="CE503" s="2">
        <f t="shared" si="463"/>
        <v>78005.16</v>
      </c>
      <c r="CF503" s="2">
        <f t="shared" si="463"/>
        <v>78005.16</v>
      </c>
      <c r="CG503" s="2">
        <f t="shared" si="463"/>
        <v>0</v>
      </c>
      <c r="CH503" s="2">
        <f t="shared" si="463"/>
        <v>78005.16</v>
      </c>
      <c r="CI503" s="2">
        <f t="shared" si="463"/>
        <v>0</v>
      </c>
      <c r="CJ503" s="2">
        <f t="shared" si="463"/>
        <v>0</v>
      </c>
      <c r="CK503" s="2">
        <f t="shared" si="463"/>
        <v>0</v>
      </c>
      <c r="CL503" s="2">
        <f t="shared" si="463"/>
        <v>0</v>
      </c>
      <c r="CM503" s="2">
        <f t="shared" si="463"/>
        <v>0</v>
      </c>
      <c r="CN503" s="2">
        <f t="shared" si="463"/>
        <v>0</v>
      </c>
      <c r="CO503" s="2">
        <f t="shared" si="463"/>
        <v>0</v>
      </c>
      <c r="CP503" s="2">
        <f t="shared" si="463"/>
        <v>0</v>
      </c>
      <c r="CQ503" s="2">
        <f t="shared" si="463"/>
        <v>0</v>
      </c>
      <c r="CR503" s="2">
        <f t="shared" si="463"/>
        <v>0</v>
      </c>
      <c r="CS503" s="2">
        <f t="shared" si="463"/>
        <v>0</v>
      </c>
      <c r="CT503" s="2">
        <f t="shared" si="463"/>
        <v>0</v>
      </c>
      <c r="CU503" s="2">
        <f t="shared" si="463"/>
        <v>0</v>
      </c>
      <c r="CV503" s="2">
        <f t="shared" si="463"/>
        <v>0</v>
      </c>
      <c r="CW503" s="2">
        <f t="shared" si="463"/>
        <v>0</v>
      </c>
      <c r="CX503" s="2">
        <f t="shared" si="463"/>
        <v>0</v>
      </c>
      <c r="CY503" s="2">
        <f t="shared" si="463"/>
        <v>0</v>
      </c>
      <c r="CZ503" s="2">
        <f t="shared" si="463"/>
        <v>0</v>
      </c>
      <c r="DA503" s="2">
        <f t="shared" si="463"/>
        <v>0</v>
      </c>
      <c r="DB503" s="2">
        <f t="shared" si="463"/>
        <v>0</v>
      </c>
      <c r="DC503" s="2">
        <f t="shared" si="463"/>
        <v>0</v>
      </c>
      <c r="DD503" s="2">
        <f t="shared" si="463"/>
        <v>0</v>
      </c>
      <c r="DE503" s="2">
        <f t="shared" si="463"/>
        <v>0</v>
      </c>
      <c r="DF503" s="2">
        <f t="shared" si="463"/>
        <v>0</v>
      </c>
      <c r="DG503" s="3">
        <f t="shared" ref="DG503:EL503" si="464">DG520</f>
        <v>0</v>
      </c>
      <c r="DH503" s="3">
        <f t="shared" si="464"/>
        <v>0</v>
      </c>
      <c r="DI503" s="3">
        <f t="shared" si="464"/>
        <v>0</v>
      </c>
      <c r="DJ503" s="3">
        <f t="shared" si="464"/>
        <v>0</v>
      </c>
      <c r="DK503" s="3">
        <f t="shared" si="464"/>
        <v>0</v>
      </c>
      <c r="DL503" s="3">
        <f t="shared" si="464"/>
        <v>0</v>
      </c>
      <c r="DM503" s="3">
        <f t="shared" si="464"/>
        <v>0</v>
      </c>
      <c r="DN503" s="3">
        <f t="shared" si="464"/>
        <v>0</v>
      </c>
      <c r="DO503" s="3">
        <f t="shared" si="464"/>
        <v>0</v>
      </c>
      <c r="DP503" s="3">
        <f t="shared" si="464"/>
        <v>0</v>
      </c>
      <c r="DQ503" s="3">
        <f t="shared" si="464"/>
        <v>0</v>
      </c>
      <c r="DR503" s="3">
        <f t="shared" si="464"/>
        <v>0</v>
      </c>
      <c r="DS503" s="3">
        <f t="shared" si="464"/>
        <v>0</v>
      </c>
      <c r="DT503" s="3">
        <f t="shared" si="464"/>
        <v>0</v>
      </c>
      <c r="DU503" s="3">
        <f t="shared" si="464"/>
        <v>0</v>
      </c>
      <c r="DV503" s="3">
        <f t="shared" si="464"/>
        <v>0</v>
      </c>
      <c r="DW503" s="3">
        <f t="shared" si="464"/>
        <v>0</v>
      </c>
      <c r="DX503" s="3">
        <f t="shared" si="464"/>
        <v>0</v>
      </c>
      <c r="DY503" s="3">
        <f t="shared" si="464"/>
        <v>0</v>
      </c>
      <c r="DZ503" s="3">
        <f t="shared" si="464"/>
        <v>0</v>
      </c>
      <c r="EA503" s="3">
        <f t="shared" si="464"/>
        <v>0</v>
      </c>
      <c r="EB503" s="3">
        <f t="shared" si="464"/>
        <v>0</v>
      </c>
      <c r="EC503" s="3">
        <f t="shared" si="464"/>
        <v>0</v>
      </c>
      <c r="ED503" s="3">
        <f t="shared" si="464"/>
        <v>0</v>
      </c>
      <c r="EE503" s="3">
        <f t="shared" si="464"/>
        <v>0</v>
      </c>
      <c r="EF503" s="3">
        <f t="shared" si="464"/>
        <v>0</v>
      </c>
      <c r="EG503" s="3">
        <f t="shared" si="464"/>
        <v>0</v>
      </c>
      <c r="EH503" s="3">
        <f t="shared" si="464"/>
        <v>0</v>
      </c>
      <c r="EI503" s="3">
        <f t="shared" si="464"/>
        <v>0</v>
      </c>
      <c r="EJ503" s="3">
        <f t="shared" si="464"/>
        <v>0</v>
      </c>
      <c r="EK503" s="3">
        <f t="shared" si="464"/>
        <v>0</v>
      </c>
      <c r="EL503" s="3">
        <f t="shared" si="464"/>
        <v>0</v>
      </c>
      <c r="EM503" s="3">
        <f t="shared" ref="EM503:FR503" si="465">EM520</f>
        <v>0</v>
      </c>
      <c r="EN503" s="3">
        <f t="shared" si="465"/>
        <v>0</v>
      </c>
      <c r="EO503" s="3">
        <f t="shared" si="465"/>
        <v>0</v>
      </c>
      <c r="EP503" s="3">
        <f t="shared" si="465"/>
        <v>0</v>
      </c>
      <c r="EQ503" s="3">
        <f t="shared" si="465"/>
        <v>0</v>
      </c>
      <c r="ER503" s="3">
        <f t="shared" si="465"/>
        <v>0</v>
      </c>
      <c r="ES503" s="3">
        <f t="shared" si="465"/>
        <v>0</v>
      </c>
      <c r="ET503" s="3">
        <f t="shared" si="465"/>
        <v>0</v>
      </c>
      <c r="EU503" s="3">
        <f t="shared" si="465"/>
        <v>0</v>
      </c>
      <c r="EV503" s="3">
        <f t="shared" si="465"/>
        <v>0</v>
      </c>
      <c r="EW503" s="3">
        <f t="shared" si="465"/>
        <v>0</v>
      </c>
      <c r="EX503" s="3">
        <f t="shared" si="465"/>
        <v>0</v>
      </c>
      <c r="EY503" s="3">
        <f t="shared" si="465"/>
        <v>0</v>
      </c>
      <c r="EZ503" s="3">
        <f t="shared" si="465"/>
        <v>0</v>
      </c>
      <c r="FA503" s="3">
        <f t="shared" si="465"/>
        <v>0</v>
      </c>
      <c r="FB503" s="3">
        <f t="shared" si="465"/>
        <v>0</v>
      </c>
      <c r="FC503" s="3">
        <f t="shared" si="465"/>
        <v>0</v>
      </c>
      <c r="FD503" s="3">
        <f t="shared" si="465"/>
        <v>0</v>
      </c>
      <c r="FE503" s="3">
        <f t="shared" si="465"/>
        <v>0</v>
      </c>
      <c r="FF503" s="3">
        <f t="shared" si="465"/>
        <v>0</v>
      </c>
      <c r="FG503" s="3">
        <f t="shared" si="465"/>
        <v>0</v>
      </c>
      <c r="FH503" s="3">
        <f t="shared" si="465"/>
        <v>0</v>
      </c>
      <c r="FI503" s="3">
        <f t="shared" si="465"/>
        <v>0</v>
      </c>
      <c r="FJ503" s="3">
        <f t="shared" si="465"/>
        <v>0</v>
      </c>
      <c r="FK503" s="3">
        <f t="shared" si="465"/>
        <v>0</v>
      </c>
      <c r="FL503" s="3">
        <f t="shared" si="465"/>
        <v>0</v>
      </c>
      <c r="FM503" s="3">
        <f t="shared" si="465"/>
        <v>0</v>
      </c>
      <c r="FN503" s="3">
        <f t="shared" si="465"/>
        <v>0</v>
      </c>
      <c r="FO503" s="3">
        <f t="shared" si="465"/>
        <v>0</v>
      </c>
      <c r="FP503" s="3">
        <f t="shared" si="465"/>
        <v>0</v>
      </c>
      <c r="FQ503" s="3">
        <f t="shared" si="465"/>
        <v>0</v>
      </c>
      <c r="FR503" s="3">
        <f t="shared" si="465"/>
        <v>0</v>
      </c>
      <c r="FS503" s="3">
        <f t="shared" ref="FS503:GX503" si="466">FS520</f>
        <v>0</v>
      </c>
      <c r="FT503" s="3">
        <f t="shared" si="466"/>
        <v>0</v>
      </c>
      <c r="FU503" s="3">
        <f t="shared" si="466"/>
        <v>0</v>
      </c>
      <c r="FV503" s="3">
        <f t="shared" si="466"/>
        <v>0</v>
      </c>
      <c r="FW503" s="3">
        <f t="shared" si="466"/>
        <v>0</v>
      </c>
      <c r="FX503" s="3">
        <f t="shared" si="466"/>
        <v>0</v>
      </c>
      <c r="FY503" s="3">
        <f t="shared" si="466"/>
        <v>0</v>
      </c>
      <c r="FZ503" s="3">
        <f t="shared" si="466"/>
        <v>0</v>
      </c>
      <c r="GA503" s="3">
        <f t="shared" si="466"/>
        <v>0</v>
      </c>
      <c r="GB503" s="3">
        <f t="shared" si="466"/>
        <v>0</v>
      </c>
      <c r="GC503" s="3">
        <f t="shared" si="466"/>
        <v>0</v>
      </c>
      <c r="GD503" s="3">
        <f t="shared" si="466"/>
        <v>0</v>
      </c>
      <c r="GE503" s="3">
        <f t="shared" si="466"/>
        <v>0</v>
      </c>
      <c r="GF503" s="3">
        <f t="shared" si="466"/>
        <v>0</v>
      </c>
      <c r="GG503" s="3">
        <f t="shared" si="466"/>
        <v>0</v>
      </c>
      <c r="GH503" s="3">
        <f t="shared" si="466"/>
        <v>0</v>
      </c>
      <c r="GI503" s="3">
        <f t="shared" si="466"/>
        <v>0</v>
      </c>
      <c r="GJ503" s="3">
        <f t="shared" si="466"/>
        <v>0</v>
      </c>
      <c r="GK503" s="3">
        <f t="shared" si="466"/>
        <v>0</v>
      </c>
      <c r="GL503" s="3">
        <f t="shared" si="466"/>
        <v>0</v>
      </c>
      <c r="GM503" s="3">
        <f t="shared" si="466"/>
        <v>0</v>
      </c>
      <c r="GN503" s="3">
        <f t="shared" si="466"/>
        <v>0</v>
      </c>
      <c r="GO503" s="3">
        <f t="shared" si="466"/>
        <v>0</v>
      </c>
      <c r="GP503" s="3">
        <f t="shared" si="466"/>
        <v>0</v>
      </c>
      <c r="GQ503" s="3">
        <f t="shared" si="466"/>
        <v>0</v>
      </c>
      <c r="GR503" s="3">
        <f t="shared" si="466"/>
        <v>0</v>
      </c>
      <c r="GS503" s="3">
        <f t="shared" si="466"/>
        <v>0</v>
      </c>
      <c r="GT503" s="3">
        <f t="shared" si="466"/>
        <v>0</v>
      </c>
      <c r="GU503" s="3">
        <f t="shared" si="466"/>
        <v>0</v>
      </c>
      <c r="GV503" s="3">
        <f t="shared" si="466"/>
        <v>0</v>
      </c>
      <c r="GW503" s="3">
        <f t="shared" si="466"/>
        <v>0</v>
      </c>
      <c r="GX503" s="3">
        <f t="shared" si="466"/>
        <v>0</v>
      </c>
    </row>
    <row r="505" spans="1:245" x14ac:dyDescent="0.2">
      <c r="A505">
        <v>17</v>
      </c>
      <c r="B505">
        <v>0</v>
      </c>
      <c r="E505" t="s">
        <v>250</v>
      </c>
      <c r="F505" t="s">
        <v>251</v>
      </c>
      <c r="G505" t="s">
        <v>252</v>
      </c>
      <c r="H505" t="s">
        <v>253</v>
      </c>
      <c r="I505">
        <v>3.1E-2</v>
      </c>
      <c r="J505">
        <v>0</v>
      </c>
      <c r="K505">
        <v>3.1E-2</v>
      </c>
      <c r="O505">
        <f t="shared" ref="O505:O518" si="467">ROUND(CP505,2)</f>
        <v>17986.66</v>
      </c>
      <c r="P505">
        <f t="shared" ref="P505:P518" si="468">ROUND((ROUND((AC505*AW505*I505),2)*BC505),2)</f>
        <v>17986.66</v>
      </c>
      <c r="Q505">
        <f t="shared" ref="Q505:Q518" si="469">(ROUND((ROUND(((ET505)*AV505*I505),2)*BB505),2)+ROUND((ROUND(((AE505-(EU505))*AV505*I505),2)*BS505),2))</f>
        <v>0</v>
      </c>
      <c r="R505">
        <f t="shared" ref="R505:R518" si="470">ROUND((ROUND((AE505*AV505*I505),2)*BS505),2)</f>
        <v>0</v>
      </c>
      <c r="S505">
        <f t="shared" ref="S505:S518" si="471">ROUND((ROUND((AF505*AV505*I505),2)*BA505),2)</f>
        <v>0</v>
      </c>
      <c r="T505">
        <f t="shared" ref="T505:T518" si="472">ROUND(CU505*I505,2)</f>
        <v>0</v>
      </c>
      <c r="U505">
        <f t="shared" ref="U505:U518" si="473">CV505*I505</f>
        <v>0</v>
      </c>
      <c r="V505">
        <f t="shared" ref="V505:V518" si="474">CW505*I505</f>
        <v>0</v>
      </c>
      <c r="W505">
        <f t="shared" ref="W505:W518" si="475">ROUND(CX505*I505,2)</f>
        <v>0</v>
      </c>
      <c r="X505">
        <f t="shared" ref="X505:X518" si="476">ROUND(CY505,2)</f>
        <v>0</v>
      </c>
      <c r="Y505">
        <f t="shared" ref="Y505:Y518" si="477">ROUND(CZ505,2)</f>
        <v>0</v>
      </c>
      <c r="AA505">
        <v>54436342</v>
      </c>
      <c r="AB505">
        <f t="shared" ref="AB505:AB518" si="478">ROUND((AC505+AD505+AF505),6)</f>
        <v>177980.13</v>
      </c>
      <c r="AC505">
        <f t="shared" ref="AC505:AC518" si="479">ROUND((ES505),6)</f>
        <v>177980.13</v>
      </c>
      <c r="AD505">
        <f t="shared" ref="AD505:AD518" si="480">ROUND((((ET505)-(EU505))+AE505),6)</f>
        <v>0</v>
      </c>
      <c r="AE505">
        <f t="shared" ref="AE505:AE518" si="481">ROUND((EU505),6)</f>
        <v>0</v>
      </c>
      <c r="AF505">
        <f t="shared" ref="AF505:AF518" si="482">ROUND((EV505),6)</f>
        <v>0</v>
      </c>
      <c r="AG505">
        <f t="shared" ref="AG505:AG518" si="483">ROUND((AP505),6)</f>
        <v>0</v>
      </c>
      <c r="AH505">
        <f t="shared" ref="AH505:AH518" si="484">(EW505)</f>
        <v>0</v>
      </c>
      <c r="AI505">
        <f t="shared" ref="AI505:AI518" si="485">(EX505)</f>
        <v>0</v>
      </c>
      <c r="AJ505">
        <f t="shared" ref="AJ505:AJ518" si="486">(AS505)</f>
        <v>0</v>
      </c>
      <c r="AK505">
        <v>177980.13</v>
      </c>
      <c r="AL505">
        <v>177980.13</v>
      </c>
      <c r="AM505">
        <v>0</v>
      </c>
      <c r="AN505">
        <v>0</v>
      </c>
      <c r="AO505">
        <v>0</v>
      </c>
      <c r="AP505">
        <v>0</v>
      </c>
      <c r="AQ505">
        <v>0</v>
      </c>
      <c r="AR505">
        <v>0</v>
      </c>
      <c r="AS505">
        <v>0</v>
      </c>
      <c r="AT505">
        <v>0</v>
      </c>
      <c r="AU505">
        <v>0</v>
      </c>
      <c r="AV505">
        <v>1</v>
      </c>
      <c r="AW505">
        <v>1</v>
      </c>
      <c r="AZ505">
        <v>1</v>
      </c>
      <c r="BA505">
        <v>1</v>
      </c>
      <c r="BB505">
        <v>1</v>
      </c>
      <c r="BC505">
        <v>3.26</v>
      </c>
      <c r="BD505" t="s">
        <v>3</v>
      </c>
      <c r="BE505" t="s">
        <v>3</v>
      </c>
      <c r="BF505" t="s">
        <v>3</v>
      </c>
      <c r="BG505" t="s">
        <v>3</v>
      </c>
      <c r="BH505">
        <v>3</v>
      </c>
      <c r="BI505">
        <v>2</v>
      </c>
      <c r="BJ505" t="s">
        <v>254</v>
      </c>
      <c r="BM505">
        <v>1618</v>
      </c>
      <c r="BN505">
        <v>0</v>
      </c>
      <c r="BO505" t="s">
        <v>251</v>
      </c>
      <c r="BP505">
        <v>1</v>
      </c>
      <c r="BQ505">
        <v>201</v>
      </c>
      <c r="BR505">
        <v>0</v>
      </c>
      <c r="BS505">
        <v>1</v>
      </c>
      <c r="BT505">
        <v>1</v>
      </c>
      <c r="BU505">
        <v>1</v>
      </c>
      <c r="BV505">
        <v>1</v>
      </c>
      <c r="BW505">
        <v>1</v>
      </c>
      <c r="BX505">
        <v>1</v>
      </c>
      <c r="BY505" t="s">
        <v>3</v>
      </c>
      <c r="BZ505">
        <v>0</v>
      </c>
      <c r="CA505">
        <v>0</v>
      </c>
      <c r="CB505" t="s">
        <v>3</v>
      </c>
      <c r="CE505">
        <v>30</v>
      </c>
      <c r="CF505">
        <v>0</v>
      </c>
      <c r="CG505">
        <v>0</v>
      </c>
      <c r="CM505">
        <v>0</v>
      </c>
      <c r="CN505" t="s">
        <v>3</v>
      </c>
      <c r="CO505">
        <v>0</v>
      </c>
      <c r="CP505">
        <f t="shared" ref="CP505:CP518" si="487">(P505+Q505+S505)</f>
        <v>17986.66</v>
      </c>
      <c r="CQ505">
        <f t="shared" ref="CQ505:CQ518" si="488">ROUND((ROUND((AC505*AW505*1),2)*BC505),2)</f>
        <v>580215.22</v>
      </c>
      <c r="CR505">
        <f t="shared" ref="CR505:CR518" si="489">(ROUND((ROUND(((ET505)*AV505*1),2)*BB505),2)+ROUND((ROUND(((AE505-(EU505))*AV505*1),2)*BS505),2))</f>
        <v>0</v>
      </c>
      <c r="CS505">
        <f t="shared" ref="CS505:CS518" si="490">ROUND((ROUND((AE505*AV505*1),2)*BS505),2)</f>
        <v>0</v>
      </c>
      <c r="CT505">
        <f t="shared" ref="CT505:CT518" si="491">ROUND((ROUND((AF505*AV505*1),2)*BA505),2)</f>
        <v>0</v>
      </c>
      <c r="CU505">
        <f t="shared" ref="CU505:CU518" si="492">AG505</f>
        <v>0</v>
      </c>
      <c r="CV505">
        <f t="shared" ref="CV505:CV518" si="493">(AH505*AV505)</f>
        <v>0</v>
      </c>
      <c r="CW505">
        <f t="shared" ref="CW505:CW518" si="494">AI505</f>
        <v>0</v>
      </c>
      <c r="CX505">
        <f t="shared" ref="CX505:CX518" si="495">AJ505</f>
        <v>0</v>
      </c>
      <c r="CY505">
        <f t="shared" ref="CY505:CY518" si="496">S505*(BZ505/100)</f>
        <v>0</v>
      </c>
      <c r="CZ505">
        <f t="shared" ref="CZ505:CZ518" si="497">S505*(CA505/100)</f>
        <v>0</v>
      </c>
      <c r="DC505" t="s">
        <v>3</v>
      </c>
      <c r="DD505" t="s">
        <v>3</v>
      </c>
      <c r="DE505" t="s">
        <v>3</v>
      </c>
      <c r="DF505" t="s">
        <v>3</v>
      </c>
      <c r="DG505" t="s">
        <v>3</v>
      </c>
      <c r="DH505" t="s">
        <v>3</v>
      </c>
      <c r="DI505" t="s">
        <v>3</v>
      </c>
      <c r="DJ505" t="s">
        <v>3</v>
      </c>
      <c r="DK505" t="s">
        <v>3</v>
      </c>
      <c r="DL505" t="s">
        <v>3</v>
      </c>
      <c r="DM505" t="s">
        <v>3</v>
      </c>
      <c r="DN505">
        <v>0</v>
      </c>
      <c r="DO505">
        <v>0</v>
      </c>
      <c r="DP505">
        <v>1</v>
      </c>
      <c r="DQ505">
        <v>1</v>
      </c>
      <c r="DU505">
        <v>1003</v>
      </c>
      <c r="DV505" t="s">
        <v>253</v>
      </c>
      <c r="DW505" t="s">
        <v>253</v>
      </c>
      <c r="DX505">
        <v>1000</v>
      </c>
      <c r="DZ505" t="s">
        <v>3</v>
      </c>
      <c r="EA505" t="s">
        <v>3</v>
      </c>
      <c r="EB505" t="s">
        <v>3</v>
      </c>
      <c r="EC505" t="s">
        <v>3</v>
      </c>
      <c r="EE505">
        <v>54009362</v>
      </c>
      <c r="EF505">
        <v>201</v>
      </c>
      <c r="EG505" t="s">
        <v>255</v>
      </c>
      <c r="EH505">
        <v>0</v>
      </c>
      <c r="EI505" t="s">
        <v>3</v>
      </c>
      <c r="EJ505">
        <v>2</v>
      </c>
      <c r="EK505">
        <v>1618</v>
      </c>
      <c r="EL505" t="s">
        <v>256</v>
      </c>
      <c r="EM505" t="s">
        <v>257</v>
      </c>
      <c r="EO505" t="s">
        <v>3</v>
      </c>
      <c r="EQ505">
        <v>0</v>
      </c>
      <c r="ER505">
        <v>177980.13</v>
      </c>
      <c r="ES505">
        <v>177980.13</v>
      </c>
      <c r="ET505">
        <v>0</v>
      </c>
      <c r="EU505">
        <v>0</v>
      </c>
      <c r="EV505">
        <v>0</v>
      </c>
      <c r="EW505">
        <v>0</v>
      </c>
      <c r="EX505">
        <v>0</v>
      </c>
      <c r="EY505">
        <v>0</v>
      </c>
      <c r="FQ505">
        <v>0</v>
      </c>
      <c r="FR505">
        <f t="shared" ref="FR505:FR518" si="498">ROUND(IF(AND(BH505=3,BI505=3),P505,0),2)</f>
        <v>0</v>
      </c>
      <c r="FS505">
        <v>0</v>
      </c>
      <c r="FX505">
        <v>0</v>
      </c>
      <c r="FY505">
        <v>0</v>
      </c>
      <c r="GA505" t="s">
        <v>3</v>
      </c>
      <c r="GD505">
        <v>0</v>
      </c>
      <c r="GF505">
        <v>-1911411333</v>
      </c>
      <c r="GG505">
        <v>2</v>
      </c>
      <c r="GH505">
        <v>1</v>
      </c>
      <c r="GI505">
        <v>2</v>
      </c>
      <c r="GJ505">
        <v>0</v>
      </c>
      <c r="GK505">
        <f>ROUND(R505*(R12)/100,2)</f>
        <v>0</v>
      </c>
      <c r="GL505">
        <f t="shared" ref="GL505:GL518" si="499">ROUND(IF(AND(BH505=3,BI505=3,FS505&lt;&gt;0),P505,0),2)</f>
        <v>0</v>
      </c>
      <c r="GM505">
        <f t="shared" ref="GM505:GM518" si="500">ROUND(O505+X505+Y505+GK505,2)+GX505</f>
        <v>17986.66</v>
      </c>
      <c r="GN505">
        <f t="shared" ref="GN505:GN518" si="501">IF(OR(BI505=0,BI505=1),ROUND(O505+X505+Y505+GK505,2),0)</f>
        <v>0</v>
      </c>
      <c r="GO505">
        <f t="shared" ref="GO505:GO518" si="502">IF(BI505=2,ROUND(O505+X505+Y505+GK505,2),0)</f>
        <v>17986.66</v>
      </c>
      <c r="GP505">
        <f t="shared" ref="GP505:GP518" si="503">IF(BI505=4,ROUND(O505+X505+Y505+GK505,2)+GX505,0)</f>
        <v>0</v>
      </c>
      <c r="GR505">
        <v>0</v>
      </c>
      <c r="GS505">
        <v>0</v>
      </c>
      <c r="GT505">
        <v>0</v>
      </c>
      <c r="GU505" t="s">
        <v>3</v>
      </c>
      <c r="GV505">
        <f t="shared" ref="GV505:GV518" si="504">ROUND((GT505),6)</f>
        <v>0</v>
      </c>
      <c r="GW505">
        <v>1</v>
      </c>
      <c r="GX505">
        <f t="shared" ref="GX505:GX518" si="505">ROUND(HC505*I505,2)</f>
        <v>0</v>
      </c>
      <c r="HA505">
        <v>0</v>
      </c>
      <c r="HB505">
        <v>0</v>
      </c>
      <c r="HC505">
        <f t="shared" ref="HC505:HC518" si="506">GV505*GW505</f>
        <v>0</v>
      </c>
      <c r="HE505" t="s">
        <v>3</v>
      </c>
      <c r="HF505" t="s">
        <v>3</v>
      </c>
      <c r="HM505" t="s">
        <v>3</v>
      </c>
      <c r="HN505" t="s">
        <v>3</v>
      </c>
      <c r="HO505" t="s">
        <v>3</v>
      </c>
      <c r="HP505" t="s">
        <v>3</v>
      </c>
      <c r="HQ505" t="s">
        <v>3</v>
      </c>
      <c r="IK505">
        <v>0</v>
      </c>
    </row>
    <row r="506" spans="1:245" x14ac:dyDescent="0.2">
      <c r="A506">
        <v>17</v>
      </c>
      <c r="B506">
        <v>0</v>
      </c>
      <c r="E506" t="s">
        <v>258</v>
      </c>
      <c r="F506" t="s">
        <v>259</v>
      </c>
      <c r="G506" t="s">
        <v>260</v>
      </c>
      <c r="H506" t="s">
        <v>261</v>
      </c>
      <c r="I506">
        <v>6</v>
      </c>
      <c r="J506">
        <v>0</v>
      </c>
      <c r="K506">
        <v>6</v>
      </c>
      <c r="O506">
        <f t="shared" si="467"/>
        <v>42459.39</v>
      </c>
      <c r="P506">
        <f t="shared" si="468"/>
        <v>42459.39</v>
      </c>
      <c r="Q506">
        <f t="shared" si="469"/>
        <v>0</v>
      </c>
      <c r="R506">
        <f t="shared" si="470"/>
        <v>0</v>
      </c>
      <c r="S506">
        <f t="shared" si="471"/>
        <v>0</v>
      </c>
      <c r="T506">
        <f t="shared" si="472"/>
        <v>0</v>
      </c>
      <c r="U506">
        <f t="shared" si="473"/>
        <v>0</v>
      </c>
      <c r="V506">
        <f t="shared" si="474"/>
        <v>0</v>
      </c>
      <c r="W506">
        <f t="shared" si="475"/>
        <v>0</v>
      </c>
      <c r="X506">
        <f t="shared" si="476"/>
        <v>0</v>
      </c>
      <c r="Y506">
        <f t="shared" si="477"/>
        <v>0</v>
      </c>
      <c r="AA506">
        <v>54436342</v>
      </c>
      <c r="AB506">
        <f t="shared" si="478"/>
        <v>2045.25</v>
      </c>
      <c r="AC506">
        <f t="shared" si="479"/>
        <v>2045.25</v>
      </c>
      <c r="AD506">
        <f t="shared" si="480"/>
        <v>0</v>
      </c>
      <c r="AE506">
        <f t="shared" si="481"/>
        <v>0</v>
      </c>
      <c r="AF506">
        <f t="shared" si="482"/>
        <v>0</v>
      </c>
      <c r="AG506">
        <f t="shared" si="483"/>
        <v>0</v>
      </c>
      <c r="AH506">
        <f t="shared" si="484"/>
        <v>0</v>
      </c>
      <c r="AI506">
        <f t="shared" si="485"/>
        <v>0</v>
      </c>
      <c r="AJ506">
        <f t="shared" si="486"/>
        <v>0</v>
      </c>
      <c r="AK506">
        <v>2045.25</v>
      </c>
      <c r="AL506">
        <v>2045.25</v>
      </c>
      <c r="AM506">
        <v>0</v>
      </c>
      <c r="AN506">
        <v>0</v>
      </c>
      <c r="AO506">
        <v>0</v>
      </c>
      <c r="AP506">
        <v>0</v>
      </c>
      <c r="AQ506">
        <v>0</v>
      </c>
      <c r="AR506">
        <v>0</v>
      </c>
      <c r="AS506">
        <v>0</v>
      </c>
      <c r="AT506">
        <v>0</v>
      </c>
      <c r="AU506">
        <v>0</v>
      </c>
      <c r="AV506">
        <v>1</v>
      </c>
      <c r="AW506">
        <v>1</v>
      </c>
      <c r="AZ506">
        <v>1</v>
      </c>
      <c r="BA506">
        <v>1</v>
      </c>
      <c r="BB506">
        <v>1</v>
      </c>
      <c r="BC506">
        <v>3.46</v>
      </c>
      <c r="BD506" t="s">
        <v>3</v>
      </c>
      <c r="BE506" t="s">
        <v>3</v>
      </c>
      <c r="BF506" t="s">
        <v>3</v>
      </c>
      <c r="BG506" t="s">
        <v>3</v>
      </c>
      <c r="BH506">
        <v>3</v>
      </c>
      <c r="BI506">
        <v>2</v>
      </c>
      <c r="BJ506" t="s">
        <v>262</v>
      </c>
      <c r="BM506">
        <v>1618</v>
      </c>
      <c r="BN506">
        <v>0</v>
      </c>
      <c r="BO506" t="s">
        <v>259</v>
      </c>
      <c r="BP506">
        <v>1</v>
      </c>
      <c r="BQ506">
        <v>201</v>
      </c>
      <c r="BR506">
        <v>0</v>
      </c>
      <c r="BS506">
        <v>1</v>
      </c>
      <c r="BT506">
        <v>1</v>
      </c>
      <c r="BU506">
        <v>1</v>
      </c>
      <c r="BV506">
        <v>1</v>
      </c>
      <c r="BW506">
        <v>1</v>
      </c>
      <c r="BX506">
        <v>1</v>
      </c>
      <c r="BY506" t="s">
        <v>3</v>
      </c>
      <c r="BZ506">
        <v>0</v>
      </c>
      <c r="CA506">
        <v>0</v>
      </c>
      <c r="CB506" t="s">
        <v>3</v>
      </c>
      <c r="CE506">
        <v>30</v>
      </c>
      <c r="CF506">
        <v>0</v>
      </c>
      <c r="CG506">
        <v>0</v>
      </c>
      <c r="CM506">
        <v>0</v>
      </c>
      <c r="CN506" t="s">
        <v>3</v>
      </c>
      <c r="CO506">
        <v>0</v>
      </c>
      <c r="CP506">
        <f t="shared" si="487"/>
        <v>42459.39</v>
      </c>
      <c r="CQ506">
        <f t="shared" si="488"/>
        <v>7076.57</v>
      </c>
      <c r="CR506">
        <f t="shared" si="489"/>
        <v>0</v>
      </c>
      <c r="CS506">
        <f t="shared" si="490"/>
        <v>0</v>
      </c>
      <c r="CT506">
        <f t="shared" si="491"/>
        <v>0</v>
      </c>
      <c r="CU506">
        <f t="shared" si="492"/>
        <v>0</v>
      </c>
      <c r="CV506">
        <f t="shared" si="493"/>
        <v>0</v>
      </c>
      <c r="CW506">
        <f t="shared" si="494"/>
        <v>0</v>
      </c>
      <c r="CX506">
        <f t="shared" si="495"/>
        <v>0</v>
      </c>
      <c r="CY506">
        <f t="shared" si="496"/>
        <v>0</v>
      </c>
      <c r="CZ506">
        <f t="shared" si="497"/>
        <v>0</v>
      </c>
      <c r="DC506" t="s">
        <v>3</v>
      </c>
      <c r="DD506" t="s">
        <v>3</v>
      </c>
      <c r="DE506" t="s">
        <v>3</v>
      </c>
      <c r="DF506" t="s">
        <v>3</v>
      </c>
      <c r="DG506" t="s">
        <v>3</v>
      </c>
      <c r="DH506" t="s">
        <v>3</v>
      </c>
      <c r="DI506" t="s">
        <v>3</v>
      </c>
      <c r="DJ506" t="s">
        <v>3</v>
      </c>
      <c r="DK506" t="s">
        <v>3</v>
      </c>
      <c r="DL506" t="s">
        <v>3</v>
      </c>
      <c r="DM506" t="s">
        <v>3</v>
      </c>
      <c r="DN506">
        <v>0</v>
      </c>
      <c r="DO506">
        <v>0</v>
      </c>
      <c r="DP506">
        <v>1</v>
      </c>
      <c r="DQ506">
        <v>1</v>
      </c>
      <c r="DU506">
        <v>1013</v>
      </c>
      <c r="DV506" t="s">
        <v>261</v>
      </c>
      <c r="DW506" t="s">
        <v>261</v>
      </c>
      <c r="DX506">
        <v>1</v>
      </c>
      <c r="DZ506" t="s">
        <v>3</v>
      </c>
      <c r="EA506" t="s">
        <v>3</v>
      </c>
      <c r="EB506" t="s">
        <v>3</v>
      </c>
      <c r="EC506" t="s">
        <v>3</v>
      </c>
      <c r="EE506">
        <v>54009362</v>
      </c>
      <c r="EF506">
        <v>201</v>
      </c>
      <c r="EG506" t="s">
        <v>255</v>
      </c>
      <c r="EH506">
        <v>0</v>
      </c>
      <c r="EI506" t="s">
        <v>3</v>
      </c>
      <c r="EJ506">
        <v>2</v>
      </c>
      <c r="EK506">
        <v>1618</v>
      </c>
      <c r="EL506" t="s">
        <v>256</v>
      </c>
      <c r="EM506" t="s">
        <v>257</v>
      </c>
      <c r="EO506" t="s">
        <v>3</v>
      </c>
      <c r="EQ506">
        <v>0</v>
      </c>
      <c r="ER506">
        <v>2045.25</v>
      </c>
      <c r="ES506">
        <v>2045.25</v>
      </c>
      <c r="ET506">
        <v>0</v>
      </c>
      <c r="EU506">
        <v>0</v>
      </c>
      <c r="EV506">
        <v>0</v>
      </c>
      <c r="EW506">
        <v>0</v>
      </c>
      <c r="EX506">
        <v>0</v>
      </c>
      <c r="EY506">
        <v>0</v>
      </c>
      <c r="FQ506">
        <v>0</v>
      </c>
      <c r="FR506">
        <f t="shared" si="498"/>
        <v>0</v>
      </c>
      <c r="FS506">
        <v>0</v>
      </c>
      <c r="FX506">
        <v>0</v>
      </c>
      <c r="FY506">
        <v>0</v>
      </c>
      <c r="GA506" t="s">
        <v>3</v>
      </c>
      <c r="GD506">
        <v>0</v>
      </c>
      <c r="GF506">
        <v>-1827010206</v>
      </c>
      <c r="GG506">
        <v>2</v>
      </c>
      <c r="GH506">
        <v>1</v>
      </c>
      <c r="GI506">
        <v>2</v>
      </c>
      <c r="GJ506">
        <v>0</v>
      </c>
      <c r="GK506">
        <f>ROUND(R506*(R12)/100,2)</f>
        <v>0</v>
      </c>
      <c r="GL506">
        <f t="shared" si="499"/>
        <v>0</v>
      </c>
      <c r="GM506">
        <f t="shared" si="500"/>
        <v>42459.39</v>
      </c>
      <c r="GN506">
        <f t="shared" si="501"/>
        <v>0</v>
      </c>
      <c r="GO506">
        <f t="shared" si="502"/>
        <v>42459.39</v>
      </c>
      <c r="GP506">
        <f t="shared" si="503"/>
        <v>0</v>
      </c>
      <c r="GR506">
        <v>0</v>
      </c>
      <c r="GS506">
        <v>0</v>
      </c>
      <c r="GT506">
        <v>0</v>
      </c>
      <c r="GU506" t="s">
        <v>3</v>
      </c>
      <c r="GV506">
        <f t="shared" si="504"/>
        <v>0</v>
      </c>
      <c r="GW506">
        <v>1</v>
      </c>
      <c r="GX506">
        <f t="shared" si="505"/>
        <v>0</v>
      </c>
      <c r="HA506">
        <v>0</v>
      </c>
      <c r="HB506">
        <v>0</v>
      </c>
      <c r="HC506">
        <f t="shared" si="506"/>
        <v>0</v>
      </c>
      <c r="HE506" t="s">
        <v>3</v>
      </c>
      <c r="HF506" t="s">
        <v>3</v>
      </c>
      <c r="HM506" t="s">
        <v>3</v>
      </c>
      <c r="HN506" t="s">
        <v>3</v>
      </c>
      <c r="HO506" t="s">
        <v>3</v>
      </c>
      <c r="HP506" t="s">
        <v>3</v>
      </c>
      <c r="HQ506" t="s">
        <v>3</v>
      </c>
      <c r="IK506">
        <v>0</v>
      </c>
    </row>
    <row r="507" spans="1:245" x14ac:dyDescent="0.2">
      <c r="A507">
        <v>17</v>
      </c>
      <c r="B507">
        <v>0</v>
      </c>
      <c r="E507" t="s">
        <v>263</v>
      </c>
      <c r="F507" t="s">
        <v>264</v>
      </c>
      <c r="G507" t="s">
        <v>265</v>
      </c>
      <c r="H507" t="s">
        <v>266</v>
      </c>
      <c r="I507">
        <v>30</v>
      </c>
      <c r="J507">
        <v>0</v>
      </c>
      <c r="K507">
        <v>30</v>
      </c>
      <c r="O507">
        <f t="shared" si="467"/>
        <v>469.89</v>
      </c>
      <c r="P507">
        <f t="shared" si="468"/>
        <v>469.89</v>
      </c>
      <c r="Q507">
        <f t="shared" si="469"/>
        <v>0</v>
      </c>
      <c r="R507">
        <f t="shared" si="470"/>
        <v>0</v>
      </c>
      <c r="S507">
        <f t="shared" si="471"/>
        <v>0</v>
      </c>
      <c r="T507">
        <f t="shared" si="472"/>
        <v>0</v>
      </c>
      <c r="U507">
        <f t="shared" si="473"/>
        <v>0</v>
      </c>
      <c r="V507">
        <f t="shared" si="474"/>
        <v>0</v>
      </c>
      <c r="W507">
        <f t="shared" si="475"/>
        <v>0</v>
      </c>
      <c r="X507">
        <f t="shared" si="476"/>
        <v>0</v>
      </c>
      <c r="Y507">
        <f t="shared" si="477"/>
        <v>0</v>
      </c>
      <c r="AA507">
        <v>54436342</v>
      </c>
      <c r="AB507">
        <f t="shared" si="478"/>
        <v>3.45</v>
      </c>
      <c r="AC507">
        <f t="shared" si="479"/>
        <v>3.45</v>
      </c>
      <c r="AD507">
        <f t="shared" si="480"/>
        <v>0</v>
      </c>
      <c r="AE507">
        <f t="shared" si="481"/>
        <v>0</v>
      </c>
      <c r="AF507">
        <f t="shared" si="482"/>
        <v>0</v>
      </c>
      <c r="AG507">
        <f t="shared" si="483"/>
        <v>0</v>
      </c>
      <c r="AH507">
        <f t="shared" si="484"/>
        <v>0</v>
      </c>
      <c r="AI507">
        <f t="shared" si="485"/>
        <v>0</v>
      </c>
      <c r="AJ507">
        <f t="shared" si="486"/>
        <v>0</v>
      </c>
      <c r="AK507">
        <v>3.45</v>
      </c>
      <c r="AL507">
        <v>3.45</v>
      </c>
      <c r="AM507">
        <v>0</v>
      </c>
      <c r="AN507">
        <v>0</v>
      </c>
      <c r="AO507">
        <v>0</v>
      </c>
      <c r="AP507">
        <v>0</v>
      </c>
      <c r="AQ507">
        <v>0</v>
      </c>
      <c r="AR507">
        <v>0</v>
      </c>
      <c r="AS507">
        <v>0</v>
      </c>
      <c r="AT507">
        <v>0</v>
      </c>
      <c r="AU507">
        <v>0</v>
      </c>
      <c r="AV507">
        <v>1</v>
      </c>
      <c r="AW507">
        <v>1</v>
      </c>
      <c r="AZ507">
        <v>1</v>
      </c>
      <c r="BA507">
        <v>1</v>
      </c>
      <c r="BB507">
        <v>1</v>
      </c>
      <c r="BC507">
        <v>4.54</v>
      </c>
      <c r="BD507" t="s">
        <v>3</v>
      </c>
      <c r="BE507" t="s">
        <v>3</v>
      </c>
      <c r="BF507" t="s">
        <v>3</v>
      </c>
      <c r="BG507" t="s">
        <v>3</v>
      </c>
      <c r="BH507">
        <v>3</v>
      </c>
      <c r="BI507">
        <v>1</v>
      </c>
      <c r="BJ507" t="s">
        <v>267</v>
      </c>
      <c r="BM507">
        <v>1617</v>
      </c>
      <c r="BN507">
        <v>0</v>
      </c>
      <c r="BO507" t="s">
        <v>264</v>
      </c>
      <c r="BP507">
        <v>1</v>
      </c>
      <c r="BQ507">
        <v>200</v>
      </c>
      <c r="BR507">
        <v>0</v>
      </c>
      <c r="BS507">
        <v>1</v>
      </c>
      <c r="BT507">
        <v>1</v>
      </c>
      <c r="BU507">
        <v>1</v>
      </c>
      <c r="BV507">
        <v>1</v>
      </c>
      <c r="BW507">
        <v>1</v>
      </c>
      <c r="BX507">
        <v>1</v>
      </c>
      <c r="BY507" t="s">
        <v>3</v>
      </c>
      <c r="BZ507">
        <v>0</v>
      </c>
      <c r="CA507">
        <v>0</v>
      </c>
      <c r="CB507" t="s">
        <v>3</v>
      </c>
      <c r="CE507">
        <v>30</v>
      </c>
      <c r="CF507">
        <v>0</v>
      </c>
      <c r="CG507">
        <v>0</v>
      </c>
      <c r="CM507">
        <v>0</v>
      </c>
      <c r="CN507" t="s">
        <v>3</v>
      </c>
      <c r="CO507">
        <v>0</v>
      </c>
      <c r="CP507">
        <f t="shared" si="487"/>
        <v>469.89</v>
      </c>
      <c r="CQ507">
        <f t="shared" si="488"/>
        <v>15.66</v>
      </c>
      <c r="CR507">
        <f t="shared" si="489"/>
        <v>0</v>
      </c>
      <c r="CS507">
        <f t="shared" si="490"/>
        <v>0</v>
      </c>
      <c r="CT507">
        <f t="shared" si="491"/>
        <v>0</v>
      </c>
      <c r="CU507">
        <f t="shared" si="492"/>
        <v>0</v>
      </c>
      <c r="CV507">
        <f t="shared" si="493"/>
        <v>0</v>
      </c>
      <c r="CW507">
        <f t="shared" si="494"/>
        <v>0</v>
      </c>
      <c r="CX507">
        <f t="shared" si="495"/>
        <v>0</v>
      </c>
      <c r="CY507">
        <f t="shared" si="496"/>
        <v>0</v>
      </c>
      <c r="CZ507">
        <f t="shared" si="497"/>
        <v>0</v>
      </c>
      <c r="DC507" t="s">
        <v>3</v>
      </c>
      <c r="DD507" t="s">
        <v>3</v>
      </c>
      <c r="DE507" t="s">
        <v>3</v>
      </c>
      <c r="DF507" t="s">
        <v>3</v>
      </c>
      <c r="DG507" t="s">
        <v>3</v>
      </c>
      <c r="DH507" t="s">
        <v>3</v>
      </c>
      <c r="DI507" t="s">
        <v>3</v>
      </c>
      <c r="DJ507" t="s">
        <v>3</v>
      </c>
      <c r="DK507" t="s">
        <v>3</v>
      </c>
      <c r="DL507" t="s">
        <v>3</v>
      </c>
      <c r="DM507" t="s">
        <v>3</v>
      </c>
      <c r="DN507">
        <v>0</v>
      </c>
      <c r="DO507">
        <v>0</v>
      </c>
      <c r="DP507">
        <v>1</v>
      </c>
      <c r="DQ507">
        <v>1</v>
      </c>
      <c r="DU507">
        <v>1003</v>
      </c>
      <c r="DV507" t="s">
        <v>266</v>
      </c>
      <c r="DW507" t="s">
        <v>266</v>
      </c>
      <c r="DX507">
        <v>1</v>
      </c>
      <c r="DZ507" t="s">
        <v>3</v>
      </c>
      <c r="EA507" t="s">
        <v>3</v>
      </c>
      <c r="EB507" t="s">
        <v>3</v>
      </c>
      <c r="EC507" t="s">
        <v>3</v>
      </c>
      <c r="EE507">
        <v>54009361</v>
      </c>
      <c r="EF507">
        <v>200</v>
      </c>
      <c r="EG507" t="s">
        <v>268</v>
      </c>
      <c r="EH507">
        <v>0</v>
      </c>
      <c r="EI507" t="s">
        <v>3</v>
      </c>
      <c r="EJ507">
        <v>1</v>
      </c>
      <c r="EK507">
        <v>1617</v>
      </c>
      <c r="EL507" t="s">
        <v>269</v>
      </c>
      <c r="EM507" t="s">
        <v>270</v>
      </c>
      <c r="EO507" t="s">
        <v>3</v>
      </c>
      <c r="EQ507">
        <v>0</v>
      </c>
      <c r="ER507">
        <v>3.45</v>
      </c>
      <c r="ES507">
        <v>3.45</v>
      </c>
      <c r="ET507">
        <v>0</v>
      </c>
      <c r="EU507">
        <v>0</v>
      </c>
      <c r="EV507">
        <v>0</v>
      </c>
      <c r="EW507">
        <v>0</v>
      </c>
      <c r="EX507">
        <v>0</v>
      </c>
      <c r="EY507">
        <v>0</v>
      </c>
      <c r="FQ507">
        <v>0</v>
      </c>
      <c r="FR507">
        <f t="shared" si="498"/>
        <v>0</v>
      </c>
      <c r="FS507">
        <v>0</v>
      </c>
      <c r="FX507">
        <v>0</v>
      </c>
      <c r="FY507">
        <v>0</v>
      </c>
      <c r="GA507" t="s">
        <v>3</v>
      </c>
      <c r="GD507">
        <v>0</v>
      </c>
      <c r="GF507">
        <v>-152152674</v>
      </c>
      <c r="GG507">
        <v>2</v>
      </c>
      <c r="GH507">
        <v>1</v>
      </c>
      <c r="GI507">
        <v>2</v>
      </c>
      <c r="GJ507">
        <v>0</v>
      </c>
      <c r="GK507">
        <f>ROUND(R507*(R12)/100,2)</f>
        <v>0</v>
      </c>
      <c r="GL507">
        <f t="shared" si="499"/>
        <v>0</v>
      </c>
      <c r="GM507">
        <f t="shared" si="500"/>
        <v>469.89</v>
      </c>
      <c r="GN507">
        <f t="shared" si="501"/>
        <v>469.89</v>
      </c>
      <c r="GO507">
        <f t="shared" si="502"/>
        <v>0</v>
      </c>
      <c r="GP507">
        <f t="shared" si="503"/>
        <v>0</v>
      </c>
      <c r="GR507">
        <v>0</v>
      </c>
      <c r="GS507">
        <v>0</v>
      </c>
      <c r="GT507">
        <v>0</v>
      </c>
      <c r="GU507" t="s">
        <v>3</v>
      </c>
      <c r="GV507">
        <f t="shared" si="504"/>
        <v>0</v>
      </c>
      <c r="GW507">
        <v>1</v>
      </c>
      <c r="GX507">
        <f t="shared" si="505"/>
        <v>0</v>
      </c>
      <c r="HA507">
        <v>0</v>
      </c>
      <c r="HB507">
        <v>0</v>
      </c>
      <c r="HC507">
        <f t="shared" si="506"/>
        <v>0</v>
      </c>
      <c r="HE507" t="s">
        <v>3</v>
      </c>
      <c r="HF507" t="s">
        <v>3</v>
      </c>
      <c r="HM507" t="s">
        <v>3</v>
      </c>
      <c r="HN507" t="s">
        <v>3</v>
      </c>
      <c r="HO507" t="s">
        <v>3</v>
      </c>
      <c r="HP507" t="s">
        <v>3</v>
      </c>
      <c r="HQ507" t="s">
        <v>3</v>
      </c>
      <c r="IK507">
        <v>0</v>
      </c>
    </row>
    <row r="508" spans="1:245" x14ac:dyDescent="0.2">
      <c r="A508">
        <v>17</v>
      </c>
      <c r="B508">
        <v>0</v>
      </c>
      <c r="E508" t="s">
        <v>271</v>
      </c>
      <c r="F508" t="s">
        <v>272</v>
      </c>
      <c r="G508" t="s">
        <v>273</v>
      </c>
      <c r="H508" t="s">
        <v>266</v>
      </c>
      <c r="I508">
        <v>35</v>
      </c>
      <c r="J508">
        <v>0</v>
      </c>
      <c r="K508">
        <v>35</v>
      </c>
      <c r="O508">
        <f t="shared" si="467"/>
        <v>959.11</v>
      </c>
      <c r="P508">
        <f t="shared" si="468"/>
        <v>959.11</v>
      </c>
      <c r="Q508">
        <f t="shared" si="469"/>
        <v>0</v>
      </c>
      <c r="R508">
        <f t="shared" si="470"/>
        <v>0</v>
      </c>
      <c r="S508">
        <f t="shared" si="471"/>
        <v>0</v>
      </c>
      <c r="T508">
        <f t="shared" si="472"/>
        <v>0</v>
      </c>
      <c r="U508">
        <f t="shared" si="473"/>
        <v>0</v>
      </c>
      <c r="V508">
        <f t="shared" si="474"/>
        <v>0</v>
      </c>
      <c r="W508">
        <f t="shared" si="475"/>
        <v>0</v>
      </c>
      <c r="X508">
        <f t="shared" si="476"/>
        <v>0</v>
      </c>
      <c r="Y508">
        <f t="shared" si="477"/>
        <v>0</v>
      </c>
      <c r="AA508">
        <v>54436342</v>
      </c>
      <c r="AB508">
        <f t="shared" si="478"/>
        <v>5.19</v>
      </c>
      <c r="AC508">
        <f t="shared" si="479"/>
        <v>5.19</v>
      </c>
      <c r="AD508">
        <f t="shared" si="480"/>
        <v>0</v>
      </c>
      <c r="AE508">
        <f t="shared" si="481"/>
        <v>0</v>
      </c>
      <c r="AF508">
        <f t="shared" si="482"/>
        <v>0</v>
      </c>
      <c r="AG508">
        <f t="shared" si="483"/>
        <v>0</v>
      </c>
      <c r="AH508">
        <f t="shared" si="484"/>
        <v>0</v>
      </c>
      <c r="AI508">
        <f t="shared" si="485"/>
        <v>0</v>
      </c>
      <c r="AJ508">
        <f t="shared" si="486"/>
        <v>0</v>
      </c>
      <c r="AK508">
        <v>5.19</v>
      </c>
      <c r="AL508">
        <v>5.19</v>
      </c>
      <c r="AM508">
        <v>0</v>
      </c>
      <c r="AN508">
        <v>0</v>
      </c>
      <c r="AO508">
        <v>0</v>
      </c>
      <c r="AP508">
        <v>0</v>
      </c>
      <c r="AQ508">
        <v>0</v>
      </c>
      <c r="AR508">
        <v>0</v>
      </c>
      <c r="AS508">
        <v>0</v>
      </c>
      <c r="AT508">
        <v>0</v>
      </c>
      <c r="AU508">
        <v>0</v>
      </c>
      <c r="AV508">
        <v>1</v>
      </c>
      <c r="AW508">
        <v>1</v>
      </c>
      <c r="AZ508">
        <v>1</v>
      </c>
      <c r="BA508">
        <v>1</v>
      </c>
      <c r="BB508">
        <v>1</v>
      </c>
      <c r="BC508">
        <v>5.28</v>
      </c>
      <c r="BD508" t="s">
        <v>3</v>
      </c>
      <c r="BE508" t="s">
        <v>3</v>
      </c>
      <c r="BF508" t="s">
        <v>3</v>
      </c>
      <c r="BG508" t="s">
        <v>3</v>
      </c>
      <c r="BH508">
        <v>3</v>
      </c>
      <c r="BI508">
        <v>1</v>
      </c>
      <c r="BJ508" t="s">
        <v>274</v>
      </c>
      <c r="BM508">
        <v>1617</v>
      </c>
      <c r="BN508">
        <v>0</v>
      </c>
      <c r="BO508" t="s">
        <v>272</v>
      </c>
      <c r="BP508">
        <v>1</v>
      </c>
      <c r="BQ508">
        <v>200</v>
      </c>
      <c r="BR508">
        <v>0</v>
      </c>
      <c r="BS508">
        <v>1</v>
      </c>
      <c r="BT508">
        <v>1</v>
      </c>
      <c r="BU508">
        <v>1</v>
      </c>
      <c r="BV508">
        <v>1</v>
      </c>
      <c r="BW508">
        <v>1</v>
      </c>
      <c r="BX508">
        <v>1</v>
      </c>
      <c r="BY508" t="s">
        <v>3</v>
      </c>
      <c r="BZ508">
        <v>0</v>
      </c>
      <c r="CA508">
        <v>0</v>
      </c>
      <c r="CB508" t="s">
        <v>3</v>
      </c>
      <c r="CE508">
        <v>30</v>
      </c>
      <c r="CF508">
        <v>0</v>
      </c>
      <c r="CG508">
        <v>0</v>
      </c>
      <c r="CM508">
        <v>0</v>
      </c>
      <c r="CN508" t="s">
        <v>3</v>
      </c>
      <c r="CO508">
        <v>0</v>
      </c>
      <c r="CP508">
        <f t="shared" si="487"/>
        <v>959.11</v>
      </c>
      <c r="CQ508">
        <f t="shared" si="488"/>
        <v>27.4</v>
      </c>
      <c r="CR508">
        <f t="shared" si="489"/>
        <v>0</v>
      </c>
      <c r="CS508">
        <f t="shared" si="490"/>
        <v>0</v>
      </c>
      <c r="CT508">
        <f t="shared" si="491"/>
        <v>0</v>
      </c>
      <c r="CU508">
        <f t="shared" si="492"/>
        <v>0</v>
      </c>
      <c r="CV508">
        <f t="shared" si="493"/>
        <v>0</v>
      </c>
      <c r="CW508">
        <f t="shared" si="494"/>
        <v>0</v>
      </c>
      <c r="CX508">
        <f t="shared" si="495"/>
        <v>0</v>
      </c>
      <c r="CY508">
        <f t="shared" si="496"/>
        <v>0</v>
      </c>
      <c r="CZ508">
        <f t="shared" si="497"/>
        <v>0</v>
      </c>
      <c r="DC508" t="s">
        <v>3</v>
      </c>
      <c r="DD508" t="s">
        <v>3</v>
      </c>
      <c r="DE508" t="s">
        <v>3</v>
      </c>
      <c r="DF508" t="s">
        <v>3</v>
      </c>
      <c r="DG508" t="s">
        <v>3</v>
      </c>
      <c r="DH508" t="s">
        <v>3</v>
      </c>
      <c r="DI508" t="s">
        <v>3</v>
      </c>
      <c r="DJ508" t="s">
        <v>3</v>
      </c>
      <c r="DK508" t="s">
        <v>3</v>
      </c>
      <c r="DL508" t="s">
        <v>3</v>
      </c>
      <c r="DM508" t="s">
        <v>3</v>
      </c>
      <c r="DN508">
        <v>0</v>
      </c>
      <c r="DO508">
        <v>0</v>
      </c>
      <c r="DP508">
        <v>1</v>
      </c>
      <c r="DQ508">
        <v>1</v>
      </c>
      <c r="DU508">
        <v>1003</v>
      </c>
      <c r="DV508" t="s">
        <v>266</v>
      </c>
      <c r="DW508" t="s">
        <v>266</v>
      </c>
      <c r="DX508">
        <v>1</v>
      </c>
      <c r="DZ508" t="s">
        <v>3</v>
      </c>
      <c r="EA508" t="s">
        <v>3</v>
      </c>
      <c r="EB508" t="s">
        <v>3</v>
      </c>
      <c r="EC508" t="s">
        <v>3</v>
      </c>
      <c r="EE508">
        <v>54009361</v>
      </c>
      <c r="EF508">
        <v>200</v>
      </c>
      <c r="EG508" t="s">
        <v>268</v>
      </c>
      <c r="EH508">
        <v>0</v>
      </c>
      <c r="EI508" t="s">
        <v>3</v>
      </c>
      <c r="EJ508">
        <v>1</v>
      </c>
      <c r="EK508">
        <v>1617</v>
      </c>
      <c r="EL508" t="s">
        <v>269</v>
      </c>
      <c r="EM508" t="s">
        <v>270</v>
      </c>
      <c r="EO508" t="s">
        <v>3</v>
      </c>
      <c r="EQ508">
        <v>0</v>
      </c>
      <c r="ER508">
        <v>5.19</v>
      </c>
      <c r="ES508">
        <v>5.19</v>
      </c>
      <c r="ET508">
        <v>0</v>
      </c>
      <c r="EU508">
        <v>0</v>
      </c>
      <c r="EV508">
        <v>0</v>
      </c>
      <c r="EW508">
        <v>0</v>
      </c>
      <c r="EX508">
        <v>0</v>
      </c>
      <c r="EY508">
        <v>0</v>
      </c>
      <c r="FQ508">
        <v>0</v>
      </c>
      <c r="FR508">
        <f t="shared" si="498"/>
        <v>0</v>
      </c>
      <c r="FS508">
        <v>0</v>
      </c>
      <c r="FX508">
        <v>0</v>
      </c>
      <c r="FY508">
        <v>0</v>
      </c>
      <c r="GA508" t="s">
        <v>3</v>
      </c>
      <c r="GD508">
        <v>0</v>
      </c>
      <c r="GF508">
        <v>651640343</v>
      </c>
      <c r="GG508">
        <v>2</v>
      </c>
      <c r="GH508">
        <v>1</v>
      </c>
      <c r="GI508">
        <v>2</v>
      </c>
      <c r="GJ508">
        <v>0</v>
      </c>
      <c r="GK508">
        <f>ROUND(R508*(R12)/100,2)</f>
        <v>0</v>
      </c>
      <c r="GL508">
        <f t="shared" si="499"/>
        <v>0</v>
      </c>
      <c r="GM508">
        <f t="shared" si="500"/>
        <v>959.11</v>
      </c>
      <c r="GN508">
        <f t="shared" si="501"/>
        <v>959.11</v>
      </c>
      <c r="GO508">
        <f t="shared" si="502"/>
        <v>0</v>
      </c>
      <c r="GP508">
        <f t="shared" si="503"/>
        <v>0</v>
      </c>
      <c r="GR508">
        <v>0</v>
      </c>
      <c r="GS508">
        <v>0</v>
      </c>
      <c r="GT508">
        <v>0</v>
      </c>
      <c r="GU508" t="s">
        <v>3</v>
      </c>
      <c r="GV508">
        <f t="shared" si="504"/>
        <v>0</v>
      </c>
      <c r="GW508">
        <v>1</v>
      </c>
      <c r="GX508">
        <f t="shared" si="505"/>
        <v>0</v>
      </c>
      <c r="HA508">
        <v>0</v>
      </c>
      <c r="HB508">
        <v>0</v>
      </c>
      <c r="HC508">
        <f t="shared" si="506"/>
        <v>0</v>
      </c>
      <c r="HE508" t="s">
        <v>3</v>
      </c>
      <c r="HF508" t="s">
        <v>3</v>
      </c>
      <c r="HM508" t="s">
        <v>3</v>
      </c>
      <c r="HN508" t="s">
        <v>3</v>
      </c>
      <c r="HO508" t="s">
        <v>3</v>
      </c>
      <c r="HP508" t="s">
        <v>3</v>
      </c>
      <c r="HQ508" t="s">
        <v>3</v>
      </c>
      <c r="IK508">
        <v>0</v>
      </c>
    </row>
    <row r="509" spans="1:245" x14ac:dyDescent="0.2">
      <c r="A509">
        <v>17</v>
      </c>
      <c r="B509">
        <v>0</v>
      </c>
      <c r="E509" t="s">
        <v>275</v>
      </c>
      <c r="F509" t="s">
        <v>276</v>
      </c>
      <c r="G509" t="s">
        <v>277</v>
      </c>
      <c r="H509" t="s">
        <v>253</v>
      </c>
      <c r="I509">
        <v>0.02</v>
      </c>
      <c r="J509">
        <v>0</v>
      </c>
      <c r="K509">
        <v>0.02</v>
      </c>
      <c r="O509">
        <f t="shared" si="467"/>
        <v>745.06</v>
      </c>
      <c r="P509">
        <f t="shared" si="468"/>
        <v>745.06</v>
      </c>
      <c r="Q509">
        <f t="shared" si="469"/>
        <v>0</v>
      </c>
      <c r="R509">
        <f t="shared" si="470"/>
        <v>0</v>
      </c>
      <c r="S509">
        <f t="shared" si="471"/>
        <v>0</v>
      </c>
      <c r="T509">
        <f t="shared" si="472"/>
        <v>0</v>
      </c>
      <c r="U509">
        <f t="shared" si="473"/>
        <v>0</v>
      </c>
      <c r="V509">
        <f t="shared" si="474"/>
        <v>0</v>
      </c>
      <c r="W509">
        <f t="shared" si="475"/>
        <v>0</v>
      </c>
      <c r="X509">
        <f t="shared" si="476"/>
        <v>0</v>
      </c>
      <c r="Y509">
        <f t="shared" si="477"/>
        <v>0</v>
      </c>
      <c r="AA509">
        <v>54436342</v>
      </c>
      <c r="AB509">
        <f t="shared" si="478"/>
        <v>7649.72</v>
      </c>
      <c r="AC509">
        <f t="shared" si="479"/>
        <v>7649.72</v>
      </c>
      <c r="AD509">
        <f t="shared" si="480"/>
        <v>0</v>
      </c>
      <c r="AE509">
        <f t="shared" si="481"/>
        <v>0</v>
      </c>
      <c r="AF509">
        <f t="shared" si="482"/>
        <v>0</v>
      </c>
      <c r="AG509">
        <f t="shared" si="483"/>
        <v>0</v>
      </c>
      <c r="AH509">
        <f t="shared" si="484"/>
        <v>0</v>
      </c>
      <c r="AI509">
        <f t="shared" si="485"/>
        <v>0</v>
      </c>
      <c r="AJ509">
        <f t="shared" si="486"/>
        <v>0</v>
      </c>
      <c r="AK509">
        <v>7649.72</v>
      </c>
      <c r="AL509">
        <v>7649.72</v>
      </c>
      <c r="AM509">
        <v>0</v>
      </c>
      <c r="AN509">
        <v>0</v>
      </c>
      <c r="AO509">
        <v>0</v>
      </c>
      <c r="AP509">
        <v>0</v>
      </c>
      <c r="AQ509">
        <v>0</v>
      </c>
      <c r="AR509">
        <v>0</v>
      </c>
      <c r="AS509">
        <v>0</v>
      </c>
      <c r="AT509">
        <v>0</v>
      </c>
      <c r="AU509">
        <v>0</v>
      </c>
      <c r="AV509">
        <v>1</v>
      </c>
      <c r="AW509">
        <v>1</v>
      </c>
      <c r="AZ509">
        <v>1</v>
      </c>
      <c r="BA509">
        <v>1</v>
      </c>
      <c r="BB509">
        <v>1</v>
      </c>
      <c r="BC509">
        <v>4.87</v>
      </c>
      <c r="BD509" t="s">
        <v>3</v>
      </c>
      <c r="BE509" t="s">
        <v>3</v>
      </c>
      <c r="BF509" t="s">
        <v>3</v>
      </c>
      <c r="BG509" t="s">
        <v>3</v>
      </c>
      <c r="BH509">
        <v>3</v>
      </c>
      <c r="BI509">
        <v>2</v>
      </c>
      <c r="BJ509" t="s">
        <v>278</v>
      </c>
      <c r="BM509">
        <v>1618</v>
      </c>
      <c r="BN509">
        <v>0</v>
      </c>
      <c r="BO509" t="s">
        <v>276</v>
      </c>
      <c r="BP509">
        <v>1</v>
      </c>
      <c r="BQ509">
        <v>201</v>
      </c>
      <c r="BR509">
        <v>0</v>
      </c>
      <c r="BS509">
        <v>1</v>
      </c>
      <c r="BT509">
        <v>1</v>
      </c>
      <c r="BU509">
        <v>1</v>
      </c>
      <c r="BV509">
        <v>1</v>
      </c>
      <c r="BW509">
        <v>1</v>
      </c>
      <c r="BX509">
        <v>1</v>
      </c>
      <c r="BY509" t="s">
        <v>3</v>
      </c>
      <c r="BZ509">
        <v>0</v>
      </c>
      <c r="CA509">
        <v>0</v>
      </c>
      <c r="CB509" t="s">
        <v>3</v>
      </c>
      <c r="CE509">
        <v>30</v>
      </c>
      <c r="CF509">
        <v>0</v>
      </c>
      <c r="CG509">
        <v>0</v>
      </c>
      <c r="CM509">
        <v>0</v>
      </c>
      <c r="CN509" t="s">
        <v>3</v>
      </c>
      <c r="CO509">
        <v>0</v>
      </c>
      <c r="CP509">
        <f t="shared" si="487"/>
        <v>745.06</v>
      </c>
      <c r="CQ509">
        <f t="shared" si="488"/>
        <v>37254.14</v>
      </c>
      <c r="CR509">
        <f t="shared" si="489"/>
        <v>0</v>
      </c>
      <c r="CS509">
        <f t="shared" si="490"/>
        <v>0</v>
      </c>
      <c r="CT509">
        <f t="shared" si="491"/>
        <v>0</v>
      </c>
      <c r="CU509">
        <f t="shared" si="492"/>
        <v>0</v>
      </c>
      <c r="CV509">
        <f t="shared" si="493"/>
        <v>0</v>
      </c>
      <c r="CW509">
        <f t="shared" si="494"/>
        <v>0</v>
      </c>
      <c r="CX509">
        <f t="shared" si="495"/>
        <v>0</v>
      </c>
      <c r="CY509">
        <f t="shared" si="496"/>
        <v>0</v>
      </c>
      <c r="CZ509">
        <f t="shared" si="497"/>
        <v>0</v>
      </c>
      <c r="DC509" t="s">
        <v>3</v>
      </c>
      <c r="DD509" t="s">
        <v>3</v>
      </c>
      <c r="DE509" t="s">
        <v>3</v>
      </c>
      <c r="DF509" t="s">
        <v>3</v>
      </c>
      <c r="DG509" t="s">
        <v>3</v>
      </c>
      <c r="DH509" t="s">
        <v>3</v>
      </c>
      <c r="DI509" t="s">
        <v>3</v>
      </c>
      <c r="DJ509" t="s">
        <v>3</v>
      </c>
      <c r="DK509" t="s">
        <v>3</v>
      </c>
      <c r="DL509" t="s">
        <v>3</v>
      </c>
      <c r="DM509" t="s">
        <v>3</v>
      </c>
      <c r="DN509">
        <v>0</v>
      </c>
      <c r="DO509">
        <v>0</v>
      </c>
      <c r="DP509">
        <v>1</v>
      </c>
      <c r="DQ509">
        <v>1</v>
      </c>
      <c r="DU509">
        <v>1003</v>
      </c>
      <c r="DV509" t="s">
        <v>253</v>
      </c>
      <c r="DW509" t="s">
        <v>253</v>
      </c>
      <c r="DX509">
        <v>1000</v>
      </c>
      <c r="DZ509" t="s">
        <v>3</v>
      </c>
      <c r="EA509" t="s">
        <v>3</v>
      </c>
      <c r="EB509" t="s">
        <v>3</v>
      </c>
      <c r="EC509" t="s">
        <v>3</v>
      </c>
      <c r="EE509">
        <v>54009362</v>
      </c>
      <c r="EF509">
        <v>201</v>
      </c>
      <c r="EG509" t="s">
        <v>255</v>
      </c>
      <c r="EH509">
        <v>0</v>
      </c>
      <c r="EI509" t="s">
        <v>3</v>
      </c>
      <c r="EJ509">
        <v>2</v>
      </c>
      <c r="EK509">
        <v>1618</v>
      </c>
      <c r="EL509" t="s">
        <v>256</v>
      </c>
      <c r="EM509" t="s">
        <v>257</v>
      </c>
      <c r="EO509" t="s">
        <v>3</v>
      </c>
      <c r="EQ509">
        <v>0</v>
      </c>
      <c r="ER509">
        <v>7649.72</v>
      </c>
      <c r="ES509">
        <v>7649.72</v>
      </c>
      <c r="ET509">
        <v>0</v>
      </c>
      <c r="EU509">
        <v>0</v>
      </c>
      <c r="EV509">
        <v>0</v>
      </c>
      <c r="EW509">
        <v>0</v>
      </c>
      <c r="EX509">
        <v>0</v>
      </c>
      <c r="EY509">
        <v>0</v>
      </c>
      <c r="FQ509">
        <v>0</v>
      </c>
      <c r="FR509">
        <f t="shared" si="498"/>
        <v>0</v>
      </c>
      <c r="FS509">
        <v>0</v>
      </c>
      <c r="FX509">
        <v>0</v>
      </c>
      <c r="FY509">
        <v>0</v>
      </c>
      <c r="GA509" t="s">
        <v>3</v>
      </c>
      <c r="GD509">
        <v>0</v>
      </c>
      <c r="GF509">
        <v>516804880</v>
      </c>
      <c r="GG509">
        <v>2</v>
      </c>
      <c r="GH509">
        <v>1</v>
      </c>
      <c r="GI509">
        <v>2</v>
      </c>
      <c r="GJ509">
        <v>0</v>
      </c>
      <c r="GK509">
        <f>ROUND(R509*(R12)/100,2)</f>
        <v>0</v>
      </c>
      <c r="GL509">
        <f t="shared" si="499"/>
        <v>0</v>
      </c>
      <c r="GM509">
        <f t="shared" si="500"/>
        <v>745.06</v>
      </c>
      <c r="GN509">
        <f t="shared" si="501"/>
        <v>0</v>
      </c>
      <c r="GO509">
        <f t="shared" si="502"/>
        <v>745.06</v>
      </c>
      <c r="GP509">
        <f t="shared" si="503"/>
        <v>0</v>
      </c>
      <c r="GR509">
        <v>0</v>
      </c>
      <c r="GS509">
        <v>0</v>
      </c>
      <c r="GT509">
        <v>0</v>
      </c>
      <c r="GU509" t="s">
        <v>3</v>
      </c>
      <c r="GV509">
        <f t="shared" si="504"/>
        <v>0</v>
      </c>
      <c r="GW509">
        <v>1</v>
      </c>
      <c r="GX509">
        <f t="shared" si="505"/>
        <v>0</v>
      </c>
      <c r="HA509">
        <v>0</v>
      </c>
      <c r="HB509">
        <v>0</v>
      </c>
      <c r="HC509">
        <f t="shared" si="506"/>
        <v>0</v>
      </c>
      <c r="HE509" t="s">
        <v>3</v>
      </c>
      <c r="HF509" t="s">
        <v>3</v>
      </c>
      <c r="HM509" t="s">
        <v>3</v>
      </c>
      <c r="HN509" t="s">
        <v>3</v>
      </c>
      <c r="HO509" t="s">
        <v>3</v>
      </c>
      <c r="HP509" t="s">
        <v>3</v>
      </c>
      <c r="HQ509" t="s">
        <v>3</v>
      </c>
      <c r="IK509">
        <v>0</v>
      </c>
    </row>
    <row r="510" spans="1:245" x14ac:dyDescent="0.2">
      <c r="A510">
        <v>17</v>
      </c>
      <c r="B510">
        <v>0</v>
      </c>
      <c r="E510" t="s">
        <v>279</v>
      </c>
      <c r="F510" t="s">
        <v>280</v>
      </c>
      <c r="G510" t="s">
        <v>281</v>
      </c>
      <c r="H510" t="s">
        <v>253</v>
      </c>
      <c r="I510">
        <v>8.0000000000000002E-3</v>
      </c>
      <c r="J510">
        <v>0</v>
      </c>
      <c r="K510">
        <v>8.0000000000000002E-3</v>
      </c>
      <c r="O510">
        <f t="shared" si="467"/>
        <v>436.59</v>
      </c>
      <c r="P510">
        <f t="shared" si="468"/>
        <v>436.59</v>
      </c>
      <c r="Q510">
        <f t="shared" si="469"/>
        <v>0</v>
      </c>
      <c r="R510">
        <f t="shared" si="470"/>
        <v>0</v>
      </c>
      <c r="S510">
        <f t="shared" si="471"/>
        <v>0</v>
      </c>
      <c r="T510">
        <f t="shared" si="472"/>
        <v>0</v>
      </c>
      <c r="U510">
        <f t="shared" si="473"/>
        <v>0</v>
      </c>
      <c r="V510">
        <f t="shared" si="474"/>
        <v>0</v>
      </c>
      <c r="W510">
        <f t="shared" si="475"/>
        <v>0</v>
      </c>
      <c r="X510">
        <f t="shared" si="476"/>
        <v>0</v>
      </c>
      <c r="Y510">
        <f t="shared" si="477"/>
        <v>0</v>
      </c>
      <c r="AA510">
        <v>54436342</v>
      </c>
      <c r="AB510">
        <f t="shared" si="478"/>
        <v>12073.49</v>
      </c>
      <c r="AC510">
        <f t="shared" si="479"/>
        <v>12073.49</v>
      </c>
      <c r="AD510">
        <f t="shared" si="480"/>
        <v>0</v>
      </c>
      <c r="AE510">
        <f t="shared" si="481"/>
        <v>0</v>
      </c>
      <c r="AF510">
        <f t="shared" si="482"/>
        <v>0</v>
      </c>
      <c r="AG510">
        <f t="shared" si="483"/>
        <v>0</v>
      </c>
      <c r="AH510">
        <f t="shared" si="484"/>
        <v>0</v>
      </c>
      <c r="AI510">
        <f t="shared" si="485"/>
        <v>0</v>
      </c>
      <c r="AJ510">
        <f t="shared" si="486"/>
        <v>0</v>
      </c>
      <c r="AK510">
        <v>12073.49</v>
      </c>
      <c r="AL510">
        <v>12073.49</v>
      </c>
      <c r="AM510">
        <v>0</v>
      </c>
      <c r="AN510">
        <v>0</v>
      </c>
      <c r="AO510">
        <v>0</v>
      </c>
      <c r="AP510">
        <v>0</v>
      </c>
      <c r="AQ510">
        <v>0</v>
      </c>
      <c r="AR510">
        <v>0</v>
      </c>
      <c r="AS510">
        <v>0</v>
      </c>
      <c r="AT510">
        <v>0</v>
      </c>
      <c r="AU510">
        <v>0</v>
      </c>
      <c r="AV510">
        <v>1</v>
      </c>
      <c r="AW510">
        <v>1</v>
      </c>
      <c r="AZ510">
        <v>1</v>
      </c>
      <c r="BA510">
        <v>1</v>
      </c>
      <c r="BB510">
        <v>1</v>
      </c>
      <c r="BC510">
        <v>4.5199999999999996</v>
      </c>
      <c r="BD510" t="s">
        <v>3</v>
      </c>
      <c r="BE510" t="s">
        <v>3</v>
      </c>
      <c r="BF510" t="s">
        <v>3</v>
      </c>
      <c r="BG510" t="s">
        <v>3</v>
      </c>
      <c r="BH510">
        <v>3</v>
      </c>
      <c r="BI510">
        <v>2</v>
      </c>
      <c r="BJ510" t="s">
        <v>282</v>
      </c>
      <c r="BM510">
        <v>1618</v>
      </c>
      <c r="BN510">
        <v>0</v>
      </c>
      <c r="BO510" t="s">
        <v>280</v>
      </c>
      <c r="BP510">
        <v>1</v>
      </c>
      <c r="BQ510">
        <v>201</v>
      </c>
      <c r="BR510">
        <v>0</v>
      </c>
      <c r="BS510">
        <v>1</v>
      </c>
      <c r="BT510">
        <v>1</v>
      </c>
      <c r="BU510">
        <v>1</v>
      </c>
      <c r="BV510">
        <v>1</v>
      </c>
      <c r="BW510">
        <v>1</v>
      </c>
      <c r="BX510">
        <v>1</v>
      </c>
      <c r="BY510" t="s">
        <v>3</v>
      </c>
      <c r="BZ510">
        <v>0</v>
      </c>
      <c r="CA510">
        <v>0</v>
      </c>
      <c r="CB510" t="s">
        <v>3</v>
      </c>
      <c r="CE510">
        <v>30</v>
      </c>
      <c r="CF510">
        <v>0</v>
      </c>
      <c r="CG510">
        <v>0</v>
      </c>
      <c r="CM510">
        <v>0</v>
      </c>
      <c r="CN510" t="s">
        <v>3</v>
      </c>
      <c r="CO510">
        <v>0</v>
      </c>
      <c r="CP510">
        <f t="shared" si="487"/>
        <v>436.59</v>
      </c>
      <c r="CQ510">
        <f t="shared" si="488"/>
        <v>54572.17</v>
      </c>
      <c r="CR510">
        <f t="shared" si="489"/>
        <v>0</v>
      </c>
      <c r="CS510">
        <f t="shared" si="490"/>
        <v>0</v>
      </c>
      <c r="CT510">
        <f t="shared" si="491"/>
        <v>0</v>
      </c>
      <c r="CU510">
        <f t="shared" si="492"/>
        <v>0</v>
      </c>
      <c r="CV510">
        <f t="shared" si="493"/>
        <v>0</v>
      </c>
      <c r="CW510">
        <f t="shared" si="494"/>
        <v>0</v>
      </c>
      <c r="CX510">
        <f t="shared" si="495"/>
        <v>0</v>
      </c>
      <c r="CY510">
        <f t="shared" si="496"/>
        <v>0</v>
      </c>
      <c r="CZ510">
        <f t="shared" si="497"/>
        <v>0</v>
      </c>
      <c r="DC510" t="s">
        <v>3</v>
      </c>
      <c r="DD510" t="s">
        <v>3</v>
      </c>
      <c r="DE510" t="s">
        <v>3</v>
      </c>
      <c r="DF510" t="s">
        <v>3</v>
      </c>
      <c r="DG510" t="s">
        <v>3</v>
      </c>
      <c r="DH510" t="s">
        <v>3</v>
      </c>
      <c r="DI510" t="s">
        <v>3</v>
      </c>
      <c r="DJ510" t="s">
        <v>3</v>
      </c>
      <c r="DK510" t="s">
        <v>3</v>
      </c>
      <c r="DL510" t="s">
        <v>3</v>
      </c>
      <c r="DM510" t="s">
        <v>3</v>
      </c>
      <c r="DN510">
        <v>0</v>
      </c>
      <c r="DO510">
        <v>0</v>
      </c>
      <c r="DP510">
        <v>1</v>
      </c>
      <c r="DQ510">
        <v>1</v>
      </c>
      <c r="DU510">
        <v>1003</v>
      </c>
      <c r="DV510" t="s">
        <v>253</v>
      </c>
      <c r="DW510" t="s">
        <v>253</v>
      </c>
      <c r="DX510">
        <v>1000</v>
      </c>
      <c r="DZ510" t="s">
        <v>3</v>
      </c>
      <c r="EA510" t="s">
        <v>3</v>
      </c>
      <c r="EB510" t="s">
        <v>3</v>
      </c>
      <c r="EC510" t="s">
        <v>3</v>
      </c>
      <c r="EE510">
        <v>54009362</v>
      </c>
      <c r="EF510">
        <v>201</v>
      </c>
      <c r="EG510" t="s">
        <v>255</v>
      </c>
      <c r="EH510">
        <v>0</v>
      </c>
      <c r="EI510" t="s">
        <v>3</v>
      </c>
      <c r="EJ510">
        <v>2</v>
      </c>
      <c r="EK510">
        <v>1618</v>
      </c>
      <c r="EL510" t="s">
        <v>256</v>
      </c>
      <c r="EM510" t="s">
        <v>257</v>
      </c>
      <c r="EO510" t="s">
        <v>3</v>
      </c>
      <c r="EQ510">
        <v>0</v>
      </c>
      <c r="ER510">
        <v>12073.49</v>
      </c>
      <c r="ES510">
        <v>12073.49</v>
      </c>
      <c r="ET510">
        <v>0</v>
      </c>
      <c r="EU510">
        <v>0</v>
      </c>
      <c r="EV510">
        <v>0</v>
      </c>
      <c r="EW510">
        <v>0</v>
      </c>
      <c r="EX510">
        <v>0</v>
      </c>
      <c r="EY510">
        <v>0</v>
      </c>
      <c r="FQ510">
        <v>0</v>
      </c>
      <c r="FR510">
        <f t="shared" si="498"/>
        <v>0</v>
      </c>
      <c r="FS510">
        <v>0</v>
      </c>
      <c r="FX510">
        <v>0</v>
      </c>
      <c r="FY510">
        <v>0</v>
      </c>
      <c r="GA510" t="s">
        <v>3</v>
      </c>
      <c r="GD510">
        <v>0</v>
      </c>
      <c r="GF510">
        <v>-334911298</v>
      </c>
      <c r="GG510">
        <v>2</v>
      </c>
      <c r="GH510">
        <v>1</v>
      </c>
      <c r="GI510">
        <v>2</v>
      </c>
      <c r="GJ510">
        <v>0</v>
      </c>
      <c r="GK510">
        <f>ROUND(R510*(R12)/100,2)</f>
        <v>0</v>
      </c>
      <c r="GL510">
        <f t="shared" si="499"/>
        <v>0</v>
      </c>
      <c r="GM510">
        <f t="shared" si="500"/>
        <v>436.59</v>
      </c>
      <c r="GN510">
        <f t="shared" si="501"/>
        <v>0</v>
      </c>
      <c r="GO510">
        <f t="shared" si="502"/>
        <v>436.59</v>
      </c>
      <c r="GP510">
        <f t="shared" si="503"/>
        <v>0</v>
      </c>
      <c r="GR510">
        <v>0</v>
      </c>
      <c r="GS510">
        <v>0</v>
      </c>
      <c r="GT510">
        <v>0</v>
      </c>
      <c r="GU510" t="s">
        <v>3</v>
      </c>
      <c r="GV510">
        <f t="shared" si="504"/>
        <v>0</v>
      </c>
      <c r="GW510">
        <v>1</v>
      </c>
      <c r="GX510">
        <f t="shared" si="505"/>
        <v>0</v>
      </c>
      <c r="HA510">
        <v>0</v>
      </c>
      <c r="HB510">
        <v>0</v>
      </c>
      <c r="HC510">
        <f t="shared" si="506"/>
        <v>0</v>
      </c>
      <c r="HE510" t="s">
        <v>3</v>
      </c>
      <c r="HF510" t="s">
        <v>3</v>
      </c>
      <c r="HM510" t="s">
        <v>3</v>
      </c>
      <c r="HN510" t="s">
        <v>3</v>
      </c>
      <c r="HO510" t="s">
        <v>3</v>
      </c>
      <c r="HP510" t="s">
        <v>3</v>
      </c>
      <c r="HQ510" t="s">
        <v>3</v>
      </c>
      <c r="IK510">
        <v>0</v>
      </c>
    </row>
    <row r="511" spans="1:245" x14ac:dyDescent="0.2">
      <c r="A511">
        <v>17</v>
      </c>
      <c r="B511">
        <v>0</v>
      </c>
      <c r="E511" t="s">
        <v>283</v>
      </c>
      <c r="F511" t="s">
        <v>284</v>
      </c>
      <c r="G511" t="s">
        <v>285</v>
      </c>
      <c r="H511" t="s">
        <v>253</v>
      </c>
      <c r="I511">
        <v>0.01</v>
      </c>
      <c r="J511">
        <v>0</v>
      </c>
      <c r="K511">
        <v>0.01</v>
      </c>
      <c r="O511">
        <f t="shared" si="467"/>
        <v>1110.3499999999999</v>
      </c>
      <c r="P511">
        <f t="shared" si="468"/>
        <v>1110.3499999999999</v>
      </c>
      <c r="Q511">
        <f t="shared" si="469"/>
        <v>0</v>
      </c>
      <c r="R511">
        <f t="shared" si="470"/>
        <v>0</v>
      </c>
      <c r="S511">
        <f t="shared" si="471"/>
        <v>0</v>
      </c>
      <c r="T511">
        <f t="shared" si="472"/>
        <v>0</v>
      </c>
      <c r="U511">
        <f t="shared" si="473"/>
        <v>0</v>
      </c>
      <c r="V511">
        <f t="shared" si="474"/>
        <v>0</v>
      </c>
      <c r="W511">
        <f t="shared" si="475"/>
        <v>0</v>
      </c>
      <c r="X511">
        <f t="shared" si="476"/>
        <v>0</v>
      </c>
      <c r="Y511">
        <f t="shared" si="477"/>
        <v>0</v>
      </c>
      <c r="AA511">
        <v>54436342</v>
      </c>
      <c r="AB511">
        <f t="shared" si="478"/>
        <v>20676.59</v>
      </c>
      <c r="AC511">
        <f t="shared" si="479"/>
        <v>20676.59</v>
      </c>
      <c r="AD511">
        <f t="shared" si="480"/>
        <v>0</v>
      </c>
      <c r="AE511">
        <f t="shared" si="481"/>
        <v>0</v>
      </c>
      <c r="AF511">
        <f t="shared" si="482"/>
        <v>0</v>
      </c>
      <c r="AG511">
        <f t="shared" si="483"/>
        <v>0</v>
      </c>
      <c r="AH511">
        <f t="shared" si="484"/>
        <v>0</v>
      </c>
      <c r="AI511">
        <f t="shared" si="485"/>
        <v>0</v>
      </c>
      <c r="AJ511">
        <f t="shared" si="486"/>
        <v>0</v>
      </c>
      <c r="AK511">
        <v>20676.59</v>
      </c>
      <c r="AL511">
        <v>20676.59</v>
      </c>
      <c r="AM511">
        <v>0</v>
      </c>
      <c r="AN511">
        <v>0</v>
      </c>
      <c r="AO511">
        <v>0</v>
      </c>
      <c r="AP511">
        <v>0</v>
      </c>
      <c r="AQ511">
        <v>0</v>
      </c>
      <c r="AR511">
        <v>0</v>
      </c>
      <c r="AS511">
        <v>0</v>
      </c>
      <c r="AT511">
        <v>0</v>
      </c>
      <c r="AU511">
        <v>0</v>
      </c>
      <c r="AV511">
        <v>1</v>
      </c>
      <c r="AW511">
        <v>1</v>
      </c>
      <c r="AZ511">
        <v>1</v>
      </c>
      <c r="BA511">
        <v>1</v>
      </c>
      <c r="BB511">
        <v>1</v>
      </c>
      <c r="BC511">
        <v>5.37</v>
      </c>
      <c r="BD511" t="s">
        <v>3</v>
      </c>
      <c r="BE511" t="s">
        <v>3</v>
      </c>
      <c r="BF511" t="s">
        <v>3</v>
      </c>
      <c r="BG511" t="s">
        <v>3</v>
      </c>
      <c r="BH511">
        <v>3</v>
      </c>
      <c r="BI511">
        <v>2</v>
      </c>
      <c r="BJ511" t="s">
        <v>286</v>
      </c>
      <c r="BM511">
        <v>1618</v>
      </c>
      <c r="BN511">
        <v>0</v>
      </c>
      <c r="BO511" t="s">
        <v>284</v>
      </c>
      <c r="BP511">
        <v>1</v>
      </c>
      <c r="BQ511">
        <v>201</v>
      </c>
      <c r="BR511">
        <v>0</v>
      </c>
      <c r="BS511">
        <v>1</v>
      </c>
      <c r="BT511">
        <v>1</v>
      </c>
      <c r="BU511">
        <v>1</v>
      </c>
      <c r="BV511">
        <v>1</v>
      </c>
      <c r="BW511">
        <v>1</v>
      </c>
      <c r="BX511">
        <v>1</v>
      </c>
      <c r="BY511" t="s">
        <v>3</v>
      </c>
      <c r="BZ511">
        <v>0</v>
      </c>
      <c r="CA511">
        <v>0</v>
      </c>
      <c r="CB511" t="s">
        <v>3</v>
      </c>
      <c r="CE511">
        <v>30</v>
      </c>
      <c r="CF511">
        <v>0</v>
      </c>
      <c r="CG511">
        <v>0</v>
      </c>
      <c r="CM511">
        <v>0</v>
      </c>
      <c r="CN511" t="s">
        <v>3</v>
      </c>
      <c r="CO511">
        <v>0</v>
      </c>
      <c r="CP511">
        <f t="shared" si="487"/>
        <v>1110.3499999999999</v>
      </c>
      <c r="CQ511">
        <f t="shared" si="488"/>
        <v>111033.29</v>
      </c>
      <c r="CR511">
        <f t="shared" si="489"/>
        <v>0</v>
      </c>
      <c r="CS511">
        <f t="shared" si="490"/>
        <v>0</v>
      </c>
      <c r="CT511">
        <f t="shared" si="491"/>
        <v>0</v>
      </c>
      <c r="CU511">
        <f t="shared" si="492"/>
        <v>0</v>
      </c>
      <c r="CV511">
        <f t="shared" si="493"/>
        <v>0</v>
      </c>
      <c r="CW511">
        <f t="shared" si="494"/>
        <v>0</v>
      </c>
      <c r="CX511">
        <f t="shared" si="495"/>
        <v>0</v>
      </c>
      <c r="CY511">
        <f t="shared" si="496"/>
        <v>0</v>
      </c>
      <c r="CZ511">
        <f t="shared" si="497"/>
        <v>0</v>
      </c>
      <c r="DC511" t="s">
        <v>3</v>
      </c>
      <c r="DD511" t="s">
        <v>3</v>
      </c>
      <c r="DE511" t="s">
        <v>3</v>
      </c>
      <c r="DF511" t="s">
        <v>3</v>
      </c>
      <c r="DG511" t="s">
        <v>3</v>
      </c>
      <c r="DH511" t="s">
        <v>3</v>
      </c>
      <c r="DI511" t="s">
        <v>3</v>
      </c>
      <c r="DJ511" t="s">
        <v>3</v>
      </c>
      <c r="DK511" t="s">
        <v>3</v>
      </c>
      <c r="DL511" t="s">
        <v>3</v>
      </c>
      <c r="DM511" t="s">
        <v>3</v>
      </c>
      <c r="DN511">
        <v>0</v>
      </c>
      <c r="DO511">
        <v>0</v>
      </c>
      <c r="DP511">
        <v>1</v>
      </c>
      <c r="DQ511">
        <v>1</v>
      </c>
      <c r="DU511">
        <v>1003</v>
      </c>
      <c r="DV511" t="s">
        <v>253</v>
      </c>
      <c r="DW511" t="s">
        <v>253</v>
      </c>
      <c r="DX511">
        <v>1000</v>
      </c>
      <c r="DZ511" t="s">
        <v>3</v>
      </c>
      <c r="EA511" t="s">
        <v>3</v>
      </c>
      <c r="EB511" t="s">
        <v>3</v>
      </c>
      <c r="EC511" t="s">
        <v>3</v>
      </c>
      <c r="EE511">
        <v>54009362</v>
      </c>
      <c r="EF511">
        <v>201</v>
      </c>
      <c r="EG511" t="s">
        <v>255</v>
      </c>
      <c r="EH511">
        <v>0</v>
      </c>
      <c r="EI511" t="s">
        <v>3</v>
      </c>
      <c r="EJ511">
        <v>2</v>
      </c>
      <c r="EK511">
        <v>1618</v>
      </c>
      <c r="EL511" t="s">
        <v>256</v>
      </c>
      <c r="EM511" t="s">
        <v>257</v>
      </c>
      <c r="EO511" t="s">
        <v>3</v>
      </c>
      <c r="EQ511">
        <v>0</v>
      </c>
      <c r="ER511">
        <v>20676.59</v>
      </c>
      <c r="ES511">
        <v>20676.59</v>
      </c>
      <c r="ET511">
        <v>0</v>
      </c>
      <c r="EU511">
        <v>0</v>
      </c>
      <c r="EV511">
        <v>0</v>
      </c>
      <c r="EW511">
        <v>0</v>
      </c>
      <c r="EX511">
        <v>0</v>
      </c>
      <c r="EY511">
        <v>0</v>
      </c>
      <c r="FQ511">
        <v>0</v>
      </c>
      <c r="FR511">
        <f t="shared" si="498"/>
        <v>0</v>
      </c>
      <c r="FS511">
        <v>0</v>
      </c>
      <c r="FX511">
        <v>0</v>
      </c>
      <c r="FY511">
        <v>0</v>
      </c>
      <c r="GA511" t="s">
        <v>3</v>
      </c>
      <c r="GD511">
        <v>0</v>
      </c>
      <c r="GF511">
        <v>1940437458</v>
      </c>
      <c r="GG511">
        <v>2</v>
      </c>
      <c r="GH511">
        <v>1</v>
      </c>
      <c r="GI511">
        <v>2</v>
      </c>
      <c r="GJ511">
        <v>0</v>
      </c>
      <c r="GK511">
        <f>ROUND(R511*(R12)/100,2)</f>
        <v>0</v>
      </c>
      <c r="GL511">
        <f t="shared" si="499"/>
        <v>0</v>
      </c>
      <c r="GM511">
        <f t="shared" si="500"/>
        <v>1110.3499999999999</v>
      </c>
      <c r="GN511">
        <f t="shared" si="501"/>
        <v>0</v>
      </c>
      <c r="GO511">
        <f t="shared" si="502"/>
        <v>1110.3499999999999</v>
      </c>
      <c r="GP511">
        <f t="shared" si="503"/>
        <v>0</v>
      </c>
      <c r="GR511">
        <v>0</v>
      </c>
      <c r="GS511">
        <v>0</v>
      </c>
      <c r="GT511">
        <v>0</v>
      </c>
      <c r="GU511" t="s">
        <v>3</v>
      </c>
      <c r="GV511">
        <f t="shared" si="504"/>
        <v>0</v>
      </c>
      <c r="GW511">
        <v>1</v>
      </c>
      <c r="GX511">
        <f t="shared" si="505"/>
        <v>0</v>
      </c>
      <c r="HA511">
        <v>0</v>
      </c>
      <c r="HB511">
        <v>0</v>
      </c>
      <c r="HC511">
        <f t="shared" si="506"/>
        <v>0</v>
      </c>
      <c r="HE511" t="s">
        <v>3</v>
      </c>
      <c r="HF511" t="s">
        <v>3</v>
      </c>
      <c r="HM511" t="s">
        <v>3</v>
      </c>
      <c r="HN511" t="s">
        <v>3</v>
      </c>
      <c r="HO511" t="s">
        <v>3</v>
      </c>
      <c r="HP511" t="s">
        <v>3</v>
      </c>
      <c r="HQ511" t="s">
        <v>3</v>
      </c>
      <c r="IK511">
        <v>0</v>
      </c>
    </row>
    <row r="512" spans="1:245" x14ac:dyDescent="0.2">
      <c r="A512">
        <v>17</v>
      </c>
      <c r="B512">
        <v>0</v>
      </c>
      <c r="E512" t="s">
        <v>287</v>
      </c>
      <c r="F512" t="s">
        <v>288</v>
      </c>
      <c r="G512" t="s">
        <v>289</v>
      </c>
      <c r="H512" t="s">
        <v>253</v>
      </c>
      <c r="I512">
        <v>0.04</v>
      </c>
      <c r="J512">
        <v>0</v>
      </c>
      <c r="K512">
        <v>0.04</v>
      </c>
      <c r="O512">
        <f t="shared" si="467"/>
        <v>10274.69</v>
      </c>
      <c r="P512">
        <f t="shared" si="468"/>
        <v>10274.69</v>
      </c>
      <c r="Q512">
        <f t="shared" si="469"/>
        <v>0</v>
      </c>
      <c r="R512">
        <f t="shared" si="470"/>
        <v>0</v>
      </c>
      <c r="S512">
        <f t="shared" si="471"/>
        <v>0</v>
      </c>
      <c r="T512">
        <f t="shared" si="472"/>
        <v>0</v>
      </c>
      <c r="U512">
        <f t="shared" si="473"/>
        <v>0</v>
      </c>
      <c r="V512">
        <f t="shared" si="474"/>
        <v>0</v>
      </c>
      <c r="W512">
        <f t="shared" si="475"/>
        <v>0</v>
      </c>
      <c r="X512">
        <f t="shared" si="476"/>
        <v>0</v>
      </c>
      <c r="Y512">
        <f t="shared" si="477"/>
        <v>0</v>
      </c>
      <c r="AA512">
        <v>54436342</v>
      </c>
      <c r="AB512">
        <f t="shared" si="478"/>
        <v>44211.14</v>
      </c>
      <c r="AC512">
        <f t="shared" si="479"/>
        <v>44211.14</v>
      </c>
      <c r="AD512">
        <f t="shared" si="480"/>
        <v>0</v>
      </c>
      <c r="AE512">
        <f t="shared" si="481"/>
        <v>0</v>
      </c>
      <c r="AF512">
        <f t="shared" si="482"/>
        <v>0</v>
      </c>
      <c r="AG512">
        <f t="shared" si="483"/>
        <v>0</v>
      </c>
      <c r="AH512">
        <f t="shared" si="484"/>
        <v>0</v>
      </c>
      <c r="AI512">
        <f t="shared" si="485"/>
        <v>0</v>
      </c>
      <c r="AJ512">
        <f t="shared" si="486"/>
        <v>0</v>
      </c>
      <c r="AK512">
        <v>44211.14</v>
      </c>
      <c r="AL512">
        <v>44211.14</v>
      </c>
      <c r="AM512">
        <v>0</v>
      </c>
      <c r="AN512">
        <v>0</v>
      </c>
      <c r="AO512">
        <v>0</v>
      </c>
      <c r="AP512">
        <v>0</v>
      </c>
      <c r="AQ512">
        <v>0</v>
      </c>
      <c r="AR512">
        <v>0</v>
      </c>
      <c r="AS512">
        <v>0</v>
      </c>
      <c r="AT512">
        <v>0</v>
      </c>
      <c r="AU512">
        <v>0</v>
      </c>
      <c r="AV512">
        <v>1</v>
      </c>
      <c r="AW512">
        <v>1</v>
      </c>
      <c r="AZ512">
        <v>1</v>
      </c>
      <c r="BA512">
        <v>1</v>
      </c>
      <c r="BB512">
        <v>1</v>
      </c>
      <c r="BC512">
        <v>5.81</v>
      </c>
      <c r="BD512" t="s">
        <v>3</v>
      </c>
      <c r="BE512" t="s">
        <v>3</v>
      </c>
      <c r="BF512" t="s">
        <v>3</v>
      </c>
      <c r="BG512" t="s">
        <v>3</v>
      </c>
      <c r="BH512">
        <v>3</v>
      </c>
      <c r="BI512">
        <v>2</v>
      </c>
      <c r="BJ512" t="s">
        <v>290</v>
      </c>
      <c r="BM512">
        <v>1618</v>
      </c>
      <c r="BN512">
        <v>0</v>
      </c>
      <c r="BO512" t="s">
        <v>288</v>
      </c>
      <c r="BP512">
        <v>1</v>
      </c>
      <c r="BQ512">
        <v>201</v>
      </c>
      <c r="BR512">
        <v>0</v>
      </c>
      <c r="BS512">
        <v>1</v>
      </c>
      <c r="BT512">
        <v>1</v>
      </c>
      <c r="BU512">
        <v>1</v>
      </c>
      <c r="BV512">
        <v>1</v>
      </c>
      <c r="BW512">
        <v>1</v>
      </c>
      <c r="BX512">
        <v>1</v>
      </c>
      <c r="BY512" t="s">
        <v>3</v>
      </c>
      <c r="BZ512">
        <v>0</v>
      </c>
      <c r="CA512">
        <v>0</v>
      </c>
      <c r="CB512" t="s">
        <v>3</v>
      </c>
      <c r="CE512">
        <v>30</v>
      </c>
      <c r="CF512">
        <v>0</v>
      </c>
      <c r="CG512">
        <v>0</v>
      </c>
      <c r="CM512">
        <v>0</v>
      </c>
      <c r="CN512" t="s">
        <v>3</v>
      </c>
      <c r="CO512">
        <v>0</v>
      </c>
      <c r="CP512">
        <f t="shared" si="487"/>
        <v>10274.69</v>
      </c>
      <c r="CQ512">
        <f t="shared" si="488"/>
        <v>256866.72</v>
      </c>
      <c r="CR512">
        <f t="shared" si="489"/>
        <v>0</v>
      </c>
      <c r="CS512">
        <f t="shared" si="490"/>
        <v>0</v>
      </c>
      <c r="CT512">
        <f t="shared" si="491"/>
        <v>0</v>
      </c>
      <c r="CU512">
        <f t="shared" si="492"/>
        <v>0</v>
      </c>
      <c r="CV512">
        <f t="shared" si="493"/>
        <v>0</v>
      </c>
      <c r="CW512">
        <f t="shared" si="494"/>
        <v>0</v>
      </c>
      <c r="CX512">
        <f t="shared" si="495"/>
        <v>0</v>
      </c>
      <c r="CY512">
        <f t="shared" si="496"/>
        <v>0</v>
      </c>
      <c r="CZ512">
        <f t="shared" si="497"/>
        <v>0</v>
      </c>
      <c r="DC512" t="s">
        <v>3</v>
      </c>
      <c r="DD512" t="s">
        <v>3</v>
      </c>
      <c r="DE512" t="s">
        <v>3</v>
      </c>
      <c r="DF512" t="s">
        <v>3</v>
      </c>
      <c r="DG512" t="s">
        <v>3</v>
      </c>
      <c r="DH512" t="s">
        <v>3</v>
      </c>
      <c r="DI512" t="s">
        <v>3</v>
      </c>
      <c r="DJ512" t="s">
        <v>3</v>
      </c>
      <c r="DK512" t="s">
        <v>3</v>
      </c>
      <c r="DL512" t="s">
        <v>3</v>
      </c>
      <c r="DM512" t="s">
        <v>3</v>
      </c>
      <c r="DN512">
        <v>0</v>
      </c>
      <c r="DO512">
        <v>0</v>
      </c>
      <c r="DP512">
        <v>1</v>
      </c>
      <c r="DQ512">
        <v>1</v>
      </c>
      <c r="DU512">
        <v>1003</v>
      </c>
      <c r="DV512" t="s">
        <v>253</v>
      </c>
      <c r="DW512" t="s">
        <v>253</v>
      </c>
      <c r="DX512">
        <v>1000</v>
      </c>
      <c r="DZ512" t="s">
        <v>3</v>
      </c>
      <c r="EA512" t="s">
        <v>3</v>
      </c>
      <c r="EB512" t="s">
        <v>3</v>
      </c>
      <c r="EC512" t="s">
        <v>3</v>
      </c>
      <c r="EE512">
        <v>54009362</v>
      </c>
      <c r="EF512">
        <v>201</v>
      </c>
      <c r="EG512" t="s">
        <v>255</v>
      </c>
      <c r="EH512">
        <v>0</v>
      </c>
      <c r="EI512" t="s">
        <v>3</v>
      </c>
      <c r="EJ512">
        <v>2</v>
      </c>
      <c r="EK512">
        <v>1618</v>
      </c>
      <c r="EL512" t="s">
        <v>256</v>
      </c>
      <c r="EM512" t="s">
        <v>257</v>
      </c>
      <c r="EO512" t="s">
        <v>3</v>
      </c>
      <c r="EQ512">
        <v>0</v>
      </c>
      <c r="ER512">
        <v>44211.14</v>
      </c>
      <c r="ES512">
        <v>44211.14</v>
      </c>
      <c r="ET512">
        <v>0</v>
      </c>
      <c r="EU512">
        <v>0</v>
      </c>
      <c r="EV512">
        <v>0</v>
      </c>
      <c r="EW512">
        <v>0</v>
      </c>
      <c r="EX512">
        <v>0</v>
      </c>
      <c r="EY512">
        <v>0</v>
      </c>
      <c r="FQ512">
        <v>0</v>
      </c>
      <c r="FR512">
        <f t="shared" si="498"/>
        <v>0</v>
      </c>
      <c r="FS512">
        <v>0</v>
      </c>
      <c r="FX512">
        <v>0</v>
      </c>
      <c r="FY512">
        <v>0</v>
      </c>
      <c r="GA512" t="s">
        <v>3</v>
      </c>
      <c r="GD512">
        <v>0</v>
      </c>
      <c r="GF512">
        <v>1851094411</v>
      </c>
      <c r="GG512">
        <v>2</v>
      </c>
      <c r="GH512">
        <v>1</v>
      </c>
      <c r="GI512">
        <v>2</v>
      </c>
      <c r="GJ512">
        <v>0</v>
      </c>
      <c r="GK512">
        <f>ROUND(R512*(R12)/100,2)</f>
        <v>0</v>
      </c>
      <c r="GL512">
        <f t="shared" si="499"/>
        <v>0</v>
      </c>
      <c r="GM512">
        <f t="shared" si="500"/>
        <v>10274.69</v>
      </c>
      <c r="GN512">
        <f t="shared" si="501"/>
        <v>0</v>
      </c>
      <c r="GO512">
        <f t="shared" si="502"/>
        <v>10274.69</v>
      </c>
      <c r="GP512">
        <f t="shared" si="503"/>
        <v>0</v>
      </c>
      <c r="GR512">
        <v>0</v>
      </c>
      <c r="GS512">
        <v>0</v>
      </c>
      <c r="GT512">
        <v>0</v>
      </c>
      <c r="GU512" t="s">
        <v>3</v>
      </c>
      <c r="GV512">
        <f t="shared" si="504"/>
        <v>0</v>
      </c>
      <c r="GW512">
        <v>1</v>
      </c>
      <c r="GX512">
        <f t="shared" si="505"/>
        <v>0</v>
      </c>
      <c r="HA512">
        <v>0</v>
      </c>
      <c r="HB512">
        <v>0</v>
      </c>
      <c r="HC512">
        <f t="shared" si="506"/>
        <v>0</v>
      </c>
      <c r="HE512" t="s">
        <v>3</v>
      </c>
      <c r="HF512" t="s">
        <v>3</v>
      </c>
      <c r="HM512" t="s">
        <v>3</v>
      </c>
      <c r="HN512" t="s">
        <v>3</v>
      </c>
      <c r="HO512" t="s">
        <v>3</v>
      </c>
      <c r="HP512" t="s">
        <v>3</v>
      </c>
      <c r="HQ512" t="s">
        <v>3</v>
      </c>
      <c r="IK512">
        <v>0</v>
      </c>
    </row>
    <row r="513" spans="1:245" x14ac:dyDescent="0.2">
      <c r="A513">
        <v>17</v>
      </c>
      <c r="B513">
        <v>0</v>
      </c>
      <c r="E513" t="s">
        <v>291</v>
      </c>
      <c r="F513" t="s">
        <v>445</v>
      </c>
      <c r="G513" t="s">
        <v>446</v>
      </c>
      <c r="H513" t="s">
        <v>253</v>
      </c>
      <c r="I513">
        <v>5.0000000000000001E-3</v>
      </c>
      <c r="J513">
        <v>0</v>
      </c>
      <c r="K513">
        <v>5.0000000000000001E-3</v>
      </c>
      <c r="O513">
        <f t="shared" si="467"/>
        <v>29.67</v>
      </c>
      <c r="P513">
        <f t="shared" si="468"/>
        <v>29.67</v>
      </c>
      <c r="Q513">
        <f t="shared" si="469"/>
        <v>0</v>
      </c>
      <c r="R513">
        <f t="shared" si="470"/>
        <v>0</v>
      </c>
      <c r="S513">
        <f t="shared" si="471"/>
        <v>0</v>
      </c>
      <c r="T513">
        <f t="shared" si="472"/>
        <v>0</v>
      </c>
      <c r="U513">
        <f t="shared" si="473"/>
        <v>0</v>
      </c>
      <c r="V513">
        <f t="shared" si="474"/>
        <v>0</v>
      </c>
      <c r="W513">
        <f t="shared" si="475"/>
        <v>0</v>
      </c>
      <c r="X513">
        <f t="shared" si="476"/>
        <v>0</v>
      </c>
      <c r="Y513">
        <f t="shared" si="477"/>
        <v>0</v>
      </c>
      <c r="AA513">
        <v>54436342</v>
      </c>
      <c r="AB513">
        <f t="shared" si="478"/>
        <v>5933.24</v>
      </c>
      <c r="AC513">
        <f t="shared" si="479"/>
        <v>5933.24</v>
      </c>
      <c r="AD513">
        <f t="shared" si="480"/>
        <v>0</v>
      </c>
      <c r="AE513">
        <f t="shared" si="481"/>
        <v>0</v>
      </c>
      <c r="AF513">
        <f t="shared" si="482"/>
        <v>0</v>
      </c>
      <c r="AG513">
        <f t="shared" si="483"/>
        <v>0</v>
      </c>
      <c r="AH513">
        <f t="shared" si="484"/>
        <v>0</v>
      </c>
      <c r="AI513">
        <f t="shared" si="485"/>
        <v>0</v>
      </c>
      <c r="AJ513">
        <f t="shared" si="486"/>
        <v>0</v>
      </c>
      <c r="AK513">
        <v>5933.24</v>
      </c>
      <c r="AL513">
        <v>5933.24</v>
      </c>
      <c r="AM513">
        <v>0</v>
      </c>
      <c r="AN513">
        <v>0</v>
      </c>
      <c r="AO513">
        <v>0</v>
      </c>
      <c r="AP513">
        <v>0</v>
      </c>
      <c r="AQ513">
        <v>0</v>
      </c>
      <c r="AR513">
        <v>0</v>
      </c>
      <c r="AS513">
        <v>0</v>
      </c>
      <c r="AT513">
        <v>0</v>
      </c>
      <c r="AU513">
        <v>0</v>
      </c>
      <c r="AV513">
        <v>1</v>
      </c>
      <c r="AW513">
        <v>1</v>
      </c>
      <c r="AZ513">
        <v>1</v>
      </c>
      <c r="BA513">
        <v>1</v>
      </c>
      <c r="BB513">
        <v>1</v>
      </c>
      <c r="BC513">
        <v>1</v>
      </c>
      <c r="BD513" t="s">
        <v>3</v>
      </c>
      <c r="BE513" t="s">
        <v>3</v>
      </c>
      <c r="BF513" t="s">
        <v>3</v>
      </c>
      <c r="BG513" t="s">
        <v>3</v>
      </c>
      <c r="BH513">
        <v>3</v>
      </c>
      <c r="BI513">
        <v>2</v>
      </c>
      <c r="BJ513" t="s">
        <v>447</v>
      </c>
      <c r="BM513">
        <v>1618</v>
      </c>
      <c r="BN513">
        <v>0</v>
      </c>
      <c r="BO513" t="s">
        <v>3</v>
      </c>
      <c r="BP513">
        <v>0</v>
      </c>
      <c r="BQ513">
        <v>201</v>
      </c>
      <c r="BR513">
        <v>0</v>
      </c>
      <c r="BS513">
        <v>1</v>
      </c>
      <c r="BT513">
        <v>1</v>
      </c>
      <c r="BU513">
        <v>1</v>
      </c>
      <c r="BV513">
        <v>1</v>
      </c>
      <c r="BW513">
        <v>1</v>
      </c>
      <c r="BX513">
        <v>1</v>
      </c>
      <c r="BY513" t="s">
        <v>3</v>
      </c>
      <c r="BZ513">
        <v>0</v>
      </c>
      <c r="CA513">
        <v>0</v>
      </c>
      <c r="CB513" t="s">
        <v>3</v>
      </c>
      <c r="CE513">
        <v>30</v>
      </c>
      <c r="CF513">
        <v>0</v>
      </c>
      <c r="CG513">
        <v>0</v>
      </c>
      <c r="CM513">
        <v>0</v>
      </c>
      <c r="CN513" t="s">
        <v>3</v>
      </c>
      <c r="CO513">
        <v>0</v>
      </c>
      <c r="CP513">
        <f t="shared" si="487"/>
        <v>29.67</v>
      </c>
      <c r="CQ513">
        <f t="shared" si="488"/>
        <v>5933.24</v>
      </c>
      <c r="CR513">
        <f t="shared" si="489"/>
        <v>0</v>
      </c>
      <c r="CS513">
        <f t="shared" si="490"/>
        <v>0</v>
      </c>
      <c r="CT513">
        <f t="shared" si="491"/>
        <v>0</v>
      </c>
      <c r="CU513">
        <f t="shared" si="492"/>
        <v>0</v>
      </c>
      <c r="CV513">
        <f t="shared" si="493"/>
        <v>0</v>
      </c>
      <c r="CW513">
        <f t="shared" si="494"/>
        <v>0</v>
      </c>
      <c r="CX513">
        <f t="shared" si="495"/>
        <v>0</v>
      </c>
      <c r="CY513">
        <f t="shared" si="496"/>
        <v>0</v>
      </c>
      <c r="CZ513">
        <f t="shared" si="497"/>
        <v>0</v>
      </c>
      <c r="DC513" t="s">
        <v>3</v>
      </c>
      <c r="DD513" t="s">
        <v>3</v>
      </c>
      <c r="DE513" t="s">
        <v>3</v>
      </c>
      <c r="DF513" t="s">
        <v>3</v>
      </c>
      <c r="DG513" t="s">
        <v>3</v>
      </c>
      <c r="DH513" t="s">
        <v>3</v>
      </c>
      <c r="DI513" t="s">
        <v>3</v>
      </c>
      <c r="DJ513" t="s">
        <v>3</v>
      </c>
      <c r="DK513" t="s">
        <v>3</v>
      </c>
      <c r="DL513" t="s">
        <v>3</v>
      </c>
      <c r="DM513" t="s">
        <v>3</v>
      </c>
      <c r="DN513">
        <v>0</v>
      </c>
      <c r="DO513">
        <v>0</v>
      </c>
      <c r="DP513">
        <v>1</v>
      </c>
      <c r="DQ513">
        <v>1</v>
      </c>
      <c r="DU513">
        <v>1003</v>
      </c>
      <c r="DV513" t="s">
        <v>253</v>
      </c>
      <c r="DW513" t="s">
        <v>253</v>
      </c>
      <c r="DX513">
        <v>1000</v>
      </c>
      <c r="DZ513" t="s">
        <v>3</v>
      </c>
      <c r="EA513" t="s">
        <v>3</v>
      </c>
      <c r="EB513" t="s">
        <v>3</v>
      </c>
      <c r="EC513" t="s">
        <v>3</v>
      </c>
      <c r="EE513">
        <v>54009362</v>
      </c>
      <c r="EF513">
        <v>201</v>
      </c>
      <c r="EG513" t="s">
        <v>255</v>
      </c>
      <c r="EH513">
        <v>0</v>
      </c>
      <c r="EI513" t="s">
        <v>3</v>
      </c>
      <c r="EJ513">
        <v>2</v>
      </c>
      <c r="EK513">
        <v>1618</v>
      </c>
      <c r="EL513" t="s">
        <v>256</v>
      </c>
      <c r="EM513" t="s">
        <v>257</v>
      </c>
      <c r="EO513" t="s">
        <v>3</v>
      </c>
      <c r="EQ513">
        <v>0</v>
      </c>
      <c r="ER513">
        <v>0</v>
      </c>
      <c r="ES513">
        <v>5933.24</v>
      </c>
      <c r="ET513">
        <v>0</v>
      </c>
      <c r="EU513">
        <v>0</v>
      </c>
      <c r="EV513">
        <v>0</v>
      </c>
      <c r="EW513">
        <v>0</v>
      </c>
      <c r="EX513">
        <v>0</v>
      </c>
      <c r="EY513">
        <v>0</v>
      </c>
      <c r="FQ513">
        <v>0</v>
      </c>
      <c r="FR513">
        <f t="shared" si="498"/>
        <v>0</v>
      </c>
      <c r="FS513">
        <v>0</v>
      </c>
      <c r="FX513">
        <v>0</v>
      </c>
      <c r="FY513">
        <v>0</v>
      </c>
      <c r="GA513" t="s">
        <v>3</v>
      </c>
      <c r="GD513">
        <v>0</v>
      </c>
      <c r="GF513">
        <v>-354189353</v>
      </c>
      <c r="GG513">
        <v>2</v>
      </c>
      <c r="GH513">
        <v>0</v>
      </c>
      <c r="GI513">
        <v>-2</v>
      </c>
      <c r="GJ513">
        <v>0</v>
      </c>
      <c r="GK513">
        <f>ROUND(R513*(R12)/100,2)</f>
        <v>0</v>
      </c>
      <c r="GL513">
        <f t="shared" si="499"/>
        <v>0</v>
      </c>
      <c r="GM513">
        <f t="shared" si="500"/>
        <v>29.67</v>
      </c>
      <c r="GN513">
        <f t="shared" si="501"/>
        <v>0</v>
      </c>
      <c r="GO513">
        <f t="shared" si="502"/>
        <v>29.67</v>
      </c>
      <c r="GP513">
        <f t="shared" si="503"/>
        <v>0</v>
      </c>
      <c r="GR513">
        <v>0</v>
      </c>
      <c r="GS513">
        <v>0</v>
      </c>
      <c r="GT513">
        <v>0</v>
      </c>
      <c r="GU513" t="s">
        <v>3</v>
      </c>
      <c r="GV513">
        <f t="shared" si="504"/>
        <v>0</v>
      </c>
      <c r="GW513">
        <v>1</v>
      </c>
      <c r="GX513">
        <f t="shared" si="505"/>
        <v>0</v>
      </c>
      <c r="HA513">
        <v>0</v>
      </c>
      <c r="HB513">
        <v>0</v>
      </c>
      <c r="HC513">
        <f t="shared" si="506"/>
        <v>0</v>
      </c>
      <c r="HE513" t="s">
        <v>3</v>
      </c>
      <c r="HF513" t="s">
        <v>3</v>
      </c>
      <c r="HM513" t="s">
        <v>3</v>
      </c>
      <c r="HN513" t="s">
        <v>3</v>
      </c>
      <c r="HO513" t="s">
        <v>3</v>
      </c>
      <c r="HP513" t="s">
        <v>3</v>
      </c>
      <c r="HQ513" t="s">
        <v>3</v>
      </c>
      <c r="IK513">
        <v>0</v>
      </c>
    </row>
    <row r="514" spans="1:245" x14ac:dyDescent="0.2">
      <c r="A514">
        <v>17</v>
      </c>
      <c r="B514">
        <v>0</v>
      </c>
      <c r="E514" t="s">
        <v>295</v>
      </c>
      <c r="F514" t="s">
        <v>296</v>
      </c>
      <c r="G514" t="s">
        <v>297</v>
      </c>
      <c r="H514" t="s">
        <v>298</v>
      </c>
      <c r="I514">
        <v>5</v>
      </c>
      <c r="J514">
        <v>0</v>
      </c>
      <c r="K514">
        <v>5</v>
      </c>
      <c r="O514">
        <f t="shared" si="467"/>
        <v>2188.16</v>
      </c>
      <c r="P514">
        <f t="shared" si="468"/>
        <v>2188.16</v>
      </c>
      <c r="Q514">
        <f t="shared" si="469"/>
        <v>0</v>
      </c>
      <c r="R514">
        <f t="shared" si="470"/>
        <v>0</v>
      </c>
      <c r="S514">
        <f t="shared" si="471"/>
        <v>0</v>
      </c>
      <c r="T514">
        <f t="shared" si="472"/>
        <v>0</v>
      </c>
      <c r="U514">
        <f t="shared" si="473"/>
        <v>0</v>
      </c>
      <c r="V514">
        <f t="shared" si="474"/>
        <v>0</v>
      </c>
      <c r="W514">
        <f t="shared" si="475"/>
        <v>0</v>
      </c>
      <c r="X514">
        <f t="shared" si="476"/>
        <v>0</v>
      </c>
      <c r="Y514">
        <f t="shared" si="477"/>
        <v>0</v>
      </c>
      <c r="AA514">
        <v>54436342</v>
      </c>
      <c r="AB514">
        <f t="shared" si="478"/>
        <v>102.49</v>
      </c>
      <c r="AC514">
        <f t="shared" si="479"/>
        <v>102.49</v>
      </c>
      <c r="AD514">
        <f t="shared" si="480"/>
        <v>0</v>
      </c>
      <c r="AE514">
        <f t="shared" si="481"/>
        <v>0</v>
      </c>
      <c r="AF514">
        <f t="shared" si="482"/>
        <v>0</v>
      </c>
      <c r="AG514">
        <f t="shared" si="483"/>
        <v>0</v>
      </c>
      <c r="AH514">
        <f t="shared" si="484"/>
        <v>0</v>
      </c>
      <c r="AI514">
        <f t="shared" si="485"/>
        <v>0</v>
      </c>
      <c r="AJ514">
        <f t="shared" si="486"/>
        <v>0</v>
      </c>
      <c r="AK514">
        <v>102.49</v>
      </c>
      <c r="AL514">
        <v>102.49</v>
      </c>
      <c r="AM514">
        <v>0</v>
      </c>
      <c r="AN514">
        <v>0</v>
      </c>
      <c r="AO514">
        <v>0</v>
      </c>
      <c r="AP514">
        <v>0</v>
      </c>
      <c r="AQ514">
        <v>0</v>
      </c>
      <c r="AR514">
        <v>0</v>
      </c>
      <c r="AS514">
        <v>0</v>
      </c>
      <c r="AT514">
        <v>0</v>
      </c>
      <c r="AU514">
        <v>0</v>
      </c>
      <c r="AV514">
        <v>1</v>
      </c>
      <c r="AW514">
        <v>1</v>
      </c>
      <c r="AZ514">
        <v>1</v>
      </c>
      <c r="BA514">
        <v>1</v>
      </c>
      <c r="BB514">
        <v>1</v>
      </c>
      <c r="BC514">
        <v>4.2699999999999996</v>
      </c>
      <c r="BD514" t="s">
        <v>3</v>
      </c>
      <c r="BE514" t="s">
        <v>3</v>
      </c>
      <c r="BF514" t="s">
        <v>3</v>
      </c>
      <c r="BG514" t="s">
        <v>3</v>
      </c>
      <c r="BH514">
        <v>3</v>
      </c>
      <c r="BI514">
        <v>2</v>
      </c>
      <c r="BJ514" t="s">
        <v>299</v>
      </c>
      <c r="BM514">
        <v>1618</v>
      </c>
      <c r="BN514">
        <v>0</v>
      </c>
      <c r="BO514" t="s">
        <v>296</v>
      </c>
      <c r="BP514">
        <v>1</v>
      </c>
      <c r="BQ514">
        <v>201</v>
      </c>
      <c r="BR514">
        <v>0</v>
      </c>
      <c r="BS514">
        <v>1</v>
      </c>
      <c r="BT514">
        <v>1</v>
      </c>
      <c r="BU514">
        <v>1</v>
      </c>
      <c r="BV514">
        <v>1</v>
      </c>
      <c r="BW514">
        <v>1</v>
      </c>
      <c r="BX514">
        <v>1</v>
      </c>
      <c r="BY514" t="s">
        <v>3</v>
      </c>
      <c r="BZ514">
        <v>0</v>
      </c>
      <c r="CA514">
        <v>0</v>
      </c>
      <c r="CB514" t="s">
        <v>3</v>
      </c>
      <c r="CE514">
        <v>30</v>
      </c>
      <c r="CF514">
        <v>0</v>
      </c>
      <c r="CG514">
        <v>0</v>
      </c>
      <c r="CM514">
        <v>0</v>
      </c>
      <c r="CN514" t="s">
        <v>3</v>
      </c>
      <c r="CO514">
        <v>0</v>
      </c>
      <c r="CP514">
        <f t="shared" si="487"/>
        <v>2188.16</v>
      </c>
      <c r="CQ514">
        <f t="shared" si="488"/>
        <v>437.63</v>
      </c>
      <c r="CR514">
        <f t="shared" si="489"/>
        <v>0</v>
      </c>
      <c r="CS514">
        <f t="shared" si="490"/>
        <v>0</v>
      </c>
      <c r="CT514">
        <f t="shared" si="491"/>
        <v>0</v>
      </c>
      <c r="CU514">
        <f t="shared" si="492"/>
        <v>0</v>
      </c>
      <c r="CV514">
        <f t="shared" si="493"/>
        <v>0</v>
      </c>
      <c r="CW514">
        <f t="shared" si="494"/>
        <v>0</v>
      </c>
      <c r="CX514">
        <f t="shared" si="495"/>
        <v>0</v>
      </c>
      <c r="CY514">
        <f t="shared" si="496"/>
        <v>0</v>
      </c>
      <c r="CZ514">
        <f t="shared" si="497"/>
        <v>0</v>
      </c>
      <c r="DC514" t="s">
        <v>3</v>
      </c>
      <c r="DD514" t="s">
        <v>3</v>
      </c>
      <c r="DE514" t="s">
        <v>3</v>
      </c>
      <c r="DF514" t="s">
        <v>3</v>
      </c>
      <c r="DG514" t="s">
        <v>3</v>
      </c>
      <c r="DH514" t="s">
        <v>3</v>
      </c>
      <c r="DI514" t="s">
        <v>3</v>
      </c>
      <c r="DJ514" t="s">
        <v>3</v>
      </c>
      <c r="DK514" t="s">
        <v>3</v>
      </c>
      <c r="DL514" t="s">
        <v>3</v>
      </c>
      <c r="DM514" t="s">
        <v>3</v>
      </c>
      <c r="DN514">
        <v>0</v>
      </c>
      <c r="DO514">
        <v>0</v>
      </c>
      <c r="DP514">
        <v>1</v>
      </c>
      <c r="DQ514">
        <v>1</v>
      </c>
      <c r="DU514">
        <v>1010</v>
      </c>
      <c r="DV514" t="s">
        <v>298</v>
      </c>
      <c r="DW514" t="s">
        <v>298</v>
      </c>
      <c r="DX514">
        <v>1</v>
      </c>
      <c r="DZ514" t="s">
        <v>3</v>
      </c>
      <c r="EA514" t="s">
        <v>3</v>
      </c>
      <c r="EB514" t="s">
        <v>3</v>
      </c>
      <c r="EC514" t="s">
        <v>3</v>
      </c>
      <c r="EE514">
        <v>54009362</v>
      </c>
      <c r="EF514">
        <v>201</v>
      </c>
      <c r="EG514" t="s">
        <v>255</v>
      </c>
      <c r="EH514">
        <v>0</v>
      </c>
      <c r="EI514" t="s">
        <v>3</v>
      </c>
      <c r="EJ514">
        <v>2</v>
      </c>
      <c r="EK514">
        <v>1618</v>
      </c>
      <c r="EL514" t="s">
        <v>256</v>
      </c>
      <c r="EM514" t="s">
        <v>257</v>
      </c>
      <c r="EO514" t="s">
        <v>3</v>
      </c>
      <c r="EQ514">
        <v>0</v>
      </c>
      <c r="ER514">
        <v>102.49</v>
      </c>
      <c r="ES514">
        <v>102.49</v>
      </c>
      <c r="ET514">
        <v>0</v>
      </c>
      <c r="EU514">
        <v>0</v>
      </c>
      <c r="EV514">
        <v>0</v>
      </c>
      <c r="EW514">
        <v>0</v>
      </c>
      <c r="EX514">
        <v>0</v>
      </c>
      <c r="EY514">
        <v>0</v>
      </c>
      <c r="FQ514">
        <v>0</v>
      </c>
      <c r="FR514">
        <f t="shared" si="498"/>
        <v>0</v>
      </c>
      <c r="FS514">
        <v>0</v>
      </c>
      <c r="FX514">
        <v>0</v>
      </c>
      <c r="FY514">
        <v>0</v>
      </c>
      <c r="GA514" t="s">
        <v>3</v>
      </c>
      <c r="GD514">
        <v>0</v>
      </c>
      <c r="GF514">
        <v>-87248182</v>
      </c>
      <c r="GG514">
        <v>2</v>
      </c>
      <c r="GH514">
        <v>1</v>
      </c>
      <c r="GI514">
        <v>2</v>
      </c>
      <c r="GJ514">
        <v>0</v>
      </c>
      <c r="GK514">
        <f>ROUND(R514*(R12)/100,2)</f>
        <v>0</v>
      </c>
      <c r="GL514">
        <f t="shared" si="499"/>
        <v>0</v>
      </c>
      <c r="GM514">
        <f t="shared" si="500"/>
        <v>2188.16</v>
      </c>
      <c r="GN514">
        <f t="shared" si="501"/>
        <v>0</v>
      </c>
      <c r="GO514">
        <f t="shared" si="502"/>
        <v>2188.16</v>
      </c>
      <c r="GP514">
        <f t="shared" si="503"/>
        <v>0</v>
      </c>
      <c r="GR514">
        <v>0</v>
      </c>
      <c r="GS514">
        <v>0</v>
      </c>
      <c r="GT514">
        <v>0</v>
      </c>
      <c r="GU514" t="s">
        <v>3</v>
      </c>
      <c r="GV514">
        <f t="shared" si="504"/>
        <v>0</v>
      </c>
      <c r="GW514">
        <v>1</v>
      </c>
      <c r="GX514">
        <f t="shared" si="505"/>
        <v>0</v>
      </c>
      <c r="HA514">
        <v>0</v>
      </c>
      <c r="HB514">
        <v>0</v>
      </c>
      <c r="HC514">
        <f t="shared" si="506"/>
        <v>0</v>
      </c>
      <c r="HE514" t="s">
        <v>3</v>
      </c>
      <c r="HF514" t="s">
        <v>3</v>
      </c>
      <c r="HM514" t="s">
        <v>3</v>
      </c>
      <c r="HN514" t="s">
        <v>3</v>
      </c>
      <c r="HO514" t="s">
        <v>3</v>
      </c>
      <c r="HP514" t="s">
        <v>3</v>
      </c>
      <c r="HQ514" t="s">
        <v>3</v>
      </c>
      <c r="IK514">
        <v>0</v>
      </c>
    </row>
    <row r="515" spans="1:245" x14ac:dyDescent="0.2">
      <c r="A515">
        <v>17</v>
      </c>
      <c r="B515">
        <v>0</v>
      </c>
      <c r="E515" t="s">
        <v>300</v>
      </c>
      <c r="F515" t="s">
        <v>301</v>
      </c>
      <c r="G515" t="s">
        <v>302</v>
      </c>
      <c r="H515" t="s">
        <v>303</v>
      </c>
      <c r="I515">
        <f>ROUND(5/10,9)</f>
        <v>0.5</v>
      </c>
      <c r="J515">
        <v>0</v>
      </c>
      <c r="K515">
        <f>ROUND(5/10,9)</f>
        <v>0.5</v>
      </c>
      <c r="O515">
        <f t="shared" si="467"/>
        <v>133.84</v>
      </c>
      <c r="P515">
        <f t="shared" si="468"/>
        <v>133.84</v>
      </c>
      <c r="Q515">
        <f t="shared" si="469"/>
        <v>0</v>
      </c>
      <c r="R515">
        <f t="shared" si="470"/>
        <v>0</v>
      </c>
      <c r="S515">
        <f t="shared" si="471"/>
        <v>0</v>
      </c>
      <c r="T515">
        <f t="shared" si="472"/>
        <v>0</v>
      </c>
      <c r="U515">
        <f t="shared" si="473"/>
        <v>0</v>
      </c>
      <c r="V515">
        <f t="shared" si="474"/>
        <v>0</v>
      </c>
      <c r="W515">
        <f t="shared" si="475"/>
        <v>0</v>
      </c>
      <c r="X515">
        <f t="shared" si="476"/>
        <v>0</v>
      </c>
      <c r="Y515">
        <f t="shared" si="477"/>
        <v>0</v>
      </c>
      <c r="AA515">
        <v>54436342</v>
      </c>
      <c r="AB515">
        <f t="shared" si="478"/>
        <v>87.47</v>
      </c>
      <c r="AC515">
        <f t="shared" si="479"/>
        <v>87.47</v>
      </c>
      <c r="AD515">
        <f t="shared" si="480"/>
        <v>0</v>
      </c>
      <c r="AE515">
        <f t="shared" si="481"/>
        <v>0</v>
      </c>
      <c r="AF515">
        <f t="shared" si="482"/>
        <v>0</v>
      </c>
      <c r="AG515">
        <f t="shared" si="483"/>
        <v>0</v>
      </c>
      <c r="AH515">
        <f t="shared" si="484"/>
        <v>0</v>
      </c>
      <c r="AI515">
        <f t="shared" si="485"/>
        <v>0</v>
      </c>
      <c r="AJ515">
        <f t="shared" si="486"/>
        <v>0</v>
      </c>
      <c r="AK515">
        <v>87.47</v>
      </c>
      <c r="AL515">
        <v>87.47</v>
      </c>
      <c r="AM515">
        <v>0</v>
      </c>
      <c r="AN515">
        <v>0</v>
      </c>
      <c r="AO515">
        <v>0</v>
      </c>
      <c r="AP515">
        <v>0</v>
      </c>
      <c r="AQ515">
        <v>0</v>
      </c>
      <c r="AR515">
        <v>0</v>
      </c>
      <c r="AS515">
        <v>0</v>
      </c>
      <c r="AT515">
        <v>0</v>
      </c>
      <c r="AU515">
        <v>0</v>
      </c>
      <c r="AV515">
        <v>1</v>
      </c>
      <c r="AW515">
        <v>1</v>
      </c>
      <c r="AZ515">
        <v>1</v>
      </c>
      <c r="BA515">
        <v>1</v>
      </c>
      <c r="BB515">
        <v>1</v>
      </c>
      <c r="BC515">
        <v>3.06</v>
      </c>
      <c r="BD515" t="s">
        <v>3</v>
      </c>
      <c r="BE515" t="s">
        <v>3</v>
      </c>
      <c r="BF515" t="s">
        <v>3</v>
      </c>
      <c r="BG515" t="s">
        <v>3</v>
      </c>
      <c r="BH515">
        <v>3</v>
      </c>
      <c r="BI515">
        <v>2</v>
      </c>
      <c r="BJ515" t="s">
        <v>304</v>
      </c>
      <c r="BM515">
        <v>1618</v>
      </c>
      <c r="BN515">
        <v>0</v>
      </c>
      <c r="BO515" t="s">
        <v>301</v>
      </c>
      <c r="BP515">
        <v>1</v>
      </c>
      <c r="BQ515">
        <v>201</v>
      </c>
      <c r="BR515">
        <v>0</v>
      </c>
      <c r="BS515">
        <v>1</v>
      </c>
      <c r="BT515">
        <v>1</v>
      </c>
      <c r="BU515">
        <v>1</v>
      </c>
      <c r="BV515">
        <v>1</v>
      </c>
      <c r="BW515">
        <v>1</v>
      </c>
      <c r="BX515">
        <v>1</v>
      </c>
      <c r="BY515" t="s">
        <v>3</v>
      </c>
      <c r="BZ515">
        <v>0</v>
      </c>
      <c r="CA515">
        <v>0</v>
      </c>
      <c r="CB515" t="s">
        <v>3</v>
      </c>
      <c r="CE515">
        <v>30</v>
      </c>
      <c r="CF515">
        <v>0</v>
      </c>
      <c r="CG515">
        <v>0</v>
      </c>
      <c r="CM515">
        <v>0</v>
      </c>
      <c r="CN515" t="s">
        <v>3</v>
      </c>
      <c r="CO515">
        <v>0</v>
      </c>
      <c r="CP515">
        <f t="shared" si="487"/>
        <v>133.84</v>
      </c>
      <c r="CQ515">
        <f t="shared" si="488"/>
        <v>267.66000000000003</v>
      </c>
      <c r="CR515">
        <f t="shared" si="489"/>
        <v>0</v>
      </c>
      <c r="CS515">
        <f t="shared" si="490"/>
        <v>0</v>
      </c>
      <c r="CT515">
        <f t="shared" si="491"/>
        <v>0</v>
      </c>
      <c r="CU515">
        <f t="shared" si="492"/>
        <v>0</v>
      </c>
      <c r="CV515">
        <f t="shared" si="493"/>
        <v>0</v>
      </c>
      <c r="CW515">
        <f t="shared" si="494"/>
        <v>0</v>
      </c>
      <c r="CX515">
        <f t="shared" si="495"/>
        <v>0</v>
      </c>
      <c r="CY515">
        <f t="shared" si="496"/>
        <v>0</v>
      </c>
      <c r="CZ515">
        <f t="shared" si="497"/>
        <v>0</v>
      </c>
      <c r="DC515" t="s">
        <v>3</v>
      </c>
      <c r="DD515" t="s">
        <v>3</v>
      </c>
      <c r="DE515" t="s">
        <v>3</v>
      </c>
      <c r="DF515" t="s">
        <v>3</v>
      </c>
      <c r="DG515" t="s">
        <v>3</v>
      </c>
      <c r="DH515" t="s">
        <v>3</v>
      </c>
      <c r="DI515" t="s">
        <v>3</v>
      </c>
      <c r="DJ515" t="s">
        <v>3</v>
      </c>
      <c r="DK515" t="s">
        <v>3</v>
      </c>
      <c r="DL515" t="s">
        <v>3</v>
      </c>
      <c r="DM515" t="s">
        <v>3</v>
      </c>
      <c r="DN515">
        <v>0</v>
      </c>
      <c r="DO515">
        <v>0</v>
      </c>
      <c r="DP515">
        <v>1</v>
      </c>
      <c r="DQ515">
        <v>1</v>
      </c>
      <c r="DU515">
        <v>1010</v>
      </c>
      <c r="DV515" t="s">
        <v>303</v>
      </c>
      <c r="DW515" t="s">
        <v>303</v>
      </c>
      <c r="DX515">
        <v>10</v>
      </c>
      <c r="DZ515" t="s">
        <v>3</v>
      </c>
      <c r="EA515" t="s">
        <v>3</v>
      </c>
      <c r="EB515" t="s">
        <v>3</v>
      </c>
      <c r="EC515" t="s">
        <v>3</v>
      </c>
      <c r="EE515">
        <v>54009362</v>
      </c>
      <c r="EF515">
        <v>201</v>
      </c>
      <c r="EG515" t="s">
        <v>255</v>
      </c>
      <c r="EH515">
        <v>0</v>
      </c>
      <c r="EI515" t="s">
        <v>3</v>
      </c>
      <c r="EJ515">
        <v>2</v>
      </c>
      <c r="EK515">
        <v>1618</v>
      </c>
      <c r="EL515" t="s">
        <v>256</v>
      </c>
      <c r="EM515" t="s">
        <v>257</v>
      </c>
      <c r="EO515" t="s">
        <v>3</v>
      </c>
      <c r="EQ515">
        <v>0</v>
      </c>
      <c r="ER515">
        <v>87.47</v>
      </c>
      <c r="ES515">
        <v>87.47</v>
      </c>
      <c r="ET515">
        <v>0</v>
      </c>
      <c r="EU515">
        <v>0</v>
      </c>
      <c r="EV515">
        <v>0</v>
      </c>
      <c r="EW515">
        <v>0</v>
      </c>
      <c r="EX515">
        <v>0</v>
      </c>
      <c r="EY515">
        <v>0</v>
      </c>
      <c r="FQ515">
        <v>0</v>
      </c>
      <c r="FR515">
        <f t="shared" si="498"/>
        <v>0</v>
      </c>
      <c r="FS515">
        <v>0</v>
      </c>
      <c r="FX515">
        <v>0</v>
      </c>
      <c r="FY515">
        <v>0</v>
      </c>
      <c r="GA515" t="s">
        <v>3</v>
      </c>
      <c r="GD515">
        <v>0</v>
      </c>
      <c r="GF515">
        <v>1656070208</v>
      </c>
      <c r="GG515">
        <v>2</v>
      </c>
      <c r="GH515">
        <v>1</v>
      </c>
      <c r="GI515">
        <v>2</v>
      </c>
      <c r="GJ515">
        <v>0</v>
      </c>
      <c r="GK515">
        <f>ROUND(R515*(R12)/100,2)</f>
        <v>0</v>
      </c>
      <c r="GL515">
        <f t="shared" si="499"/>
        <v>0</v>
      </c>
      <c r="GM515">
        <f t="shared" si="500"/>
        <v>133.84</v>
      </c>
      <c r="GN515">
        <f t="shared" si="501"/>
        <v>0</v>
      </c>
      <c r="GO515">
        <f t="shared" si="502"/>
        <v>133.84</v>
      </c>
      <c r="GP515">
        <f t="shared" si="503"/>
        <v>0</v>
      </c>
      <c r="GR515">
        <v>0</v>
      </c>
      <c r="GS515">
        <v>0</v>
      </c>
      <c r="GT515">
        <v>0</v>
      </c>
      <c r="GU515" t="s">
        <v>3</v>
      </c>
      <c r="GV515">
        <f t="shared" si="504"/>
        <v>0</v>
      </c>
      <c r="GW515">
        <v>1</v>
      </c>
      <c r="GX515">
        <f t="shared" si="505"/>
        <v>0</v>
      </c>
      <c r="HA515">
        <v>0</v>
      </c>
      <c r="HB515">
        <v>0</v>
      </c>
      <c r="HC515">
        <f t="shared" si="506"/>
        <v>0</v>
      </c>
      <c r="HE515" t="s">
        <v>3</v>
      </c>
      <c r="HF515" t="s">
        <v>3</v>
      </c>
      <c r="HM515" t="s">
        <v>3</v>
      </c>
      <c r="HN515" t="s">
        <v>3</v>
      </c>
      <c r="HO515" t="s">
        <v>3</v>
      </c>
      <c r="HP515" t="s">
        <v>3</v>
      </c>
      <c r="HQ515" t="s">
        <v>3</v>
      </c>
      <c r="IK515">
        <v>0</v>
      </c>
    </row>
    <row r="516" spans="1:245" x14ac:dyDescent="0.2">
      <c r="A516">
        <v>17</v>
      </c>
      <c r="B516">
        <v>0</v>
      </c>
      <c r="E516" t="s">
        <v>305</v>
      </c>
      <c r="F516" t="s">
        <v>448</v>
      </c>
      <c r="G516" t="s">
        <v>449</v>
      </c>
      <c r="H516" t="s">
        <v>298</v>
      </c>
      <c r="I516">
        <v>2</v>
      </c>
      <c r="J516">
        <v>0</v>
      </c>
      <c r="K516">
        <v>2</v>
      </c>
      <c r="O516">
        <f t="shared" si="467"/>
        <v>29.4</v>
      </c>
      <c r="P516">
        <f t="shared" si="468"/>
        <v>29.4</v>
      </c>
      <c r="Q516">
        <f t="shared" si="469"/>
        <v>0</v>
      </c>
      <c r="R516">
        <f t="shared" si="470"/>
        <v>0</v>
      </c>
      <c r="S516">
        <f t="shared" si="471"/>
        <v>0</v>
      </c>
      <c r="T516">
        <f t="shared" si="472"/>
        <v>0</v>
      </c>
      <c r="U516">
        <f t="shared" si="473"/>
        <v>0</v>
      </c>
      <c r="V516">
        <f t="shared" si="474"/>
        <v>0</v>
      </c>
      <c r="W516">
        <f t="shared" si="475"/>
        <v>0</v>
      </c>
      <c r="X516">
        <f t="shared" si="476"/>
        <v>0</v>
      </c>
      <c r="Y516">
        <f t="shared" si="477"/>
        <v>0</v>
      </c>
      <c r="AA516">
        <v>54436342</v>
      </c>
      <c r="AB516">
        <f t="shared" si="478"/>
        <v>14.7</v>
      </c>
      <c r="AC516">
        <f t="shared" si="479"/>
        <v>14.7</v>
      </c>
      <c r="AD516">
        <f t="shared" si="480"/>
        <v>0</v>
      </c>
      <c r="AE516">
        <f t="shared" si="481"/>
        <v>0</v>
      </c>
      <c r="AF516">
        <f t="shared" si="482"/>
        <v>0</v>
      </c>
      <c r="AG516">
        <f t="shared" si="483"/>
        <v>0</v>
      </c>
      <c r="AH516">
        <f t="shared" si="484"/>
        <v>0</v>
      </c>
      <c r="AI516">
        <f t="shared" si="485"/>
        <v>0</v>
      </c>
      <c r="AJ516">
        <f t="shared" si="486"/>
        <v>0</v>
      </c>
      <c r="AK516">
        <v>14.7</v>
      </c>
      <c r="AL516">
        <v>14.7</v>
      </c>
      <c r="AM516">
        <v>0</v>
      </c>
      <c r="AN516">
        <v>0</v>
      </c>
      <c r="AO516">
        <v>0</v>
      </c>
      <c r="AP516">
        <v>0</v>
      </c>
      <c r="AQ516">
        <v>0</v>
      </c>
      <c r="AR516">
        <v>0</v>
      </c>
      <c r="AS516">
        <v>0</v>
      </c>
      <c r="AT516">
        <v>0</v>
      </c>
      <c r="AU516">
        <v>0</v>
      </c>
      <c r="AV516">
        <v>1</v>
      </c>
      <c r="AW516">
        <v>1</v>
      </c>
      <c r="AZ516">
        <v>1</v>
      </c>
      <c r="BA516">
        <v>1</v>
      </c>
      <c r="BB516">
        <v>1</v>
      </c>
      <c r="BC516">
        <v>1</v>
      </c>
      <c r="BD516" t="s">
        <v>3</v>
      </c>
      <c r="BE516" t="s">
        <v>3</v>
      </c>
      <c r="BF516" t="s">
        <v>3</v>
      </c>
      <c r="BG516" t="s">
        <v>3</v>
      </c>
      <c r="BH516">
        <v>3</v>
      </c>
      <c r="BI516">
        <v>2</v>
      </c>
      <c r="BJ516" t="s">
        <v>450</v>
      </c>
      <c r="BM516">
        <v>1618</v>
      </c>
      <c r="BN516">
        <v>0</v>
      </c>
      <c r="BO516" t="s">
        <v>3</v>
      </c>
      <c r="BP516">
        <v>0</v>
      </c>
      <c r="BQ516">
        <v>201</v>
      </c>
      <c r="BR516">
        <v>0</v>
      </c>
      <c r="BS516">
        <v>1</v>
      </c>
      <c r="BT516">
        <v>1</v>
      </c>
      <c r="BU516">
        <v>1</v>
      </c>
      <c r="BV516">
        <v>1</v>
      </c>
      <c r="BW516">
        <v>1</v>
      </c>
      <c r="BX516">
        <v>1</v>
      </c>
      <c r="BY516" t="s">
        <v>3</v>
      </c>
      <c r="BZ516">
        <v>0</v>
      </c>
      <c r="CA516">
        <v>0</v>
      </c>
      <c r="CB516" t="s">
        <v>3</v>
      </c>
      <c r="CE516">
        <v>30</v>
      </c>
      <c r="CF516">
        <v>0</v>
      </c>
      <c r="CG516">
        <v>0</v>
      </c>
      <c r="CM516">
        <v>0</v>
      </c>
      <c r="CN516" t="s">
        <v>3</v>
      </c>
      <c r="CO516">
        <v>0</v>
      </c>
      <c r="CP516">
        <f t="shared" si="487"/>
        <v>29.4</v>
      </c>
      <c r="CQ516">
        <f t="shared" si="488"/>
        <v>14.7</v>
      </c>
      <c r="CR516">
        <f t="shared" si="489"/>
        <v>0</v>
      </c>
      <c r="CS516">
        <f t="shared" si="490"/>
        <v>0</v>
      </c>
      <c r="CT516">
        <f t="shared" si="491"/>
        <v>0</v>
      </c>
      <c r="CU516">
        <f t="shared" si="492"/>
        <v>0</v>
      </c>
      <c r="CV516">
        <f t="shared" si="493"/>
        <v>0</v>
      </c>
      <c r="CW516">
        <f t="shared" si="494"/>
        <v>0</v>
      </c>
      <c r="CX516">
        <f t="shared" si="495"/>
        <v>0</v>
      </c>
      <c r="CY516">
        <f t="shared" si="496"/>
        <v>0</v>
      </c>
      <c r="CZ516">
        <f t="shared" si="497"/>
        <v>0</v>
      </c>
      <c r="DC516" t="s">
        <v>3</v>
      </c>
      <c r="DD516" t="s">
        <v>3</v>
      </c>
      <c r="DE516" t="s">
        <v>3</v>
      </c>
      <c r="DF516" t="s">
        <v>3</v>
      </c>
      <c r="DG516" t="s">
        <v>3</v>
      </c>
      <c r="DH516" t="s">
        <v>3</v>
      </c>
      <c r="DI516" t="s">
        <v>3</v>
      </c>
      <c r="DJ516" t="s">
        <v>3</v>
      </c>
      <c r="DK516" t="s">
        <v>3</v>
      </c>
      <c r="DL516" t="s">
        <v>3</v>
      </c>
      <c r="DM516" t="s">
        <v>3</v>
      </c>
      <c r="DN516">
        <v>0</v>
      </c>
      <c r="DO516">
        <v>0</v>
      </c>
      <c r="DP516">
        <v>1</v>
      </c>
      <c r="DQ516">
        <v>1</v>
      </c>
      <c r="DU516">
        <v>1010</v>
      </c>
      <c r="DV516" t="s">
        <v>298</v>
      </c>
      <c r="DW516" t="s">
        <v>298</v>
      </c>
      <c r="DX516">
        <v>1</v>
      </c>
      <c r="DZ516" t="s">
        <v>3</v>
      </c>
      <c r="EA516" t="s">
        <v>3</v>
      </c>
      <c r="EB516" t="s">
        <v>3</v>
      </c>
      <c r="EC516" t="s">
        <v>3</v>
      </c>
      <c r="EE516">
        <v>54009362</v>
      </c>
      <c r="EF516">
        <v>201</v>
      </c>
      <c r="EG516" t="s">
        <v>255</v>
      </c>
      <c r="EH516">
        <v>0</v>
      </c>
      <c r="EI516" t="s">
        <v>3</v>
      </c>
      <c r="EJ516">
        <v>2</v>
      </c>
      <c r="EK516">
        <v>1618</v>
      </c>
      <c r="EL516" t="s">
        <v>256</v>
      </c>
      <c r="EM516" t="s">
        <v>257</v>
      </c>
      <c r="EO516" t="s">
        <v>3</v>
      </c>
      <c r="EQ516">
        <v>0</v>
      </c>
      <c r="ER516">
        <v>14.7</v>
      </c>
      <c r="ES516">
        <v>14.7</v>
      </c>
      <c r="ET516">
        <v>0</v>
      </c>
      <c r="EU516">
        <v>0</v>
      </c>
      <c r="EV516">
        <v>0</v>
      </c>
      <c r="EW516">
        <v>0</v>
      </c>
      <c r="EX516">
        <v>0</v>
      </c>
      <c r="EY516">
        <v>0</v>
      </c>
      <c r="FQ516">
        <v>0</v>
      </c>
      <c r="FR516">
        <f t="shared" si="498"/>
        <v>0</v>
      </c>
      <c r="FS516">
        <v>0</v>
      </c>
      <c r="FX516">
        <v>0</v>
      </c>
      <c r="FY516">
        <v>0</v>
      </c>
      <c r="GA516" t="s">
        <v>3</v>
      </c>
      <c r="GD516">
        <v>0</v>
      </c>
      <c r="GF516">
        <v>1382734000</v>
      </c>
      <c r="GG516">
        <v>2</v>
      </c>
      <c r="GH516">
        <v>0</v>
      </c>
      <c r="GI516">
        <v>-2</v>
      </c>
      <c r="GJ516">
        <v>0</v>
      </c>
      <c r="GK516">
        <f>ROUND(R516*(R12)/100,2)</f>
        <v>0</v>
      </c>
      <c r="GL516">
        <f t="shared" si="499"/>
        <v>0</v>
      </c>
      <c r="GM516">
        <f t="shared" si="500"/>
        <v>29.4</v>
      </c>
      <c r="GN516">
        <f t="shared" si="501"/>
        <v>0</v>
      </c>
      <c r="GO516">
        <f t="shared" si="502"/>
        <v>29.4</v>
      </c>
      <c r="GP516">
        <f t="shared" si="503"/>
        <v>0</v>
      </c>
      <c r="GR516">
        <v>0</v>
      </c>
      <c r="GS516">
        <v>0</v>
      </c>
      <c r="GT516">
        <v>0</v>
      </c>
      <c r="GU516" t="s">
        <v>3</v>
      </c>
      <c r="GV516">
        <f t="shared" si="504"/>
        <v>0</v>
      </c>
      <c r="GW516">
        <v>1</v>
      </c>
      <c r="GX516">
        <f t="shared" si="505"/>
        <v>0</v>
      </c>
      <c r="HA516">
        <v>0</v>
      </c>
      <c r="HB516">
        <v>0</v>
      </c>
      <c r="HC516">
        <f t="shared" si="506"/>
        <v>0</v>
      </c>
      <c r="HE516" t="s">
        <v>3</v>
      </c>
      <c r="HF516" t="s">
        <v>3</v>
      </c>
      <c r="HM516" t="s">
        <v>3</v>
      </c>
      <c r="HN516" t="s">
        <v>3</v>
      </c>
      <c r="HO516" t="s">
        <v>3</v>
      </c>
      <c r="HP516" t="s">
        <v>3</v>
      </c>
      <c r="HQ516" t="s">
        <v>3</v>
      </c>
      <c r="IK516">
        <v>0</v>
      </c>
    </row>
    <row r="517" spans="1:245" x14ac:dyDescent="0.2">
      <c r="A517">
        <v>17</v>
      </c>
      <c r="B517">
        <v>0</v>
      </c>
      <c r="E517" t="s">
        <v>309</v>
      </c>
      <c r="F517" t="s">
        <v>310</v>
      </c>
      <c r="G517" t="s">
        <v>311</v>
      </c>
      <c r="H517" t="s">
        <v>298</v>
      </c>
      <c r="I517">
        <v>1</v>
      </c>
      <c r="J517">
        <v>0</v>
      </c>
      <c r="K517">
        <v>1</v>
      </c>
      <c r="O517">
        <f t="shared" si="467"/>
        <v>597.17999999999995</v>
      </c>
      <c r="P517">
        <f t="shared" si="468"/>
        <v>597.17999999999995</v>
      </c>
      <c r="Q517">
        <f t="shared" si="469"/>
        <v>0</v>
      </c>
      <c r="R517">
        <f t="shared" si="470"/>
        <v>0</v>
      </c>
      <c r="S517">
        <f t="shared" si="471"/>
        <v>0</v>
      </c>
      <c r="T517">
        <f t="shared" si="472"/>
        <v>0</v>
      </c>
      <c r="U517">
        <f t="shared" si="473"/>
        <v>0</v>
      </c>
      <c r="V517">
        <f t="shared" si="474"/>
        <v>0</v>
      </c>
      <c r="W517">
        <f t="shared" si="475"/>
        <v>0</v>
      </c>
      <c r="X517">
        <f t="shared" si="476"/>
        <v>0</v>
      </c>
      <c r="Y517">
        <f t="shared" si="477"/>
        <v>0</v>
      </c>
      <c r="AA517">
        <v>54436342</v>
      </c>
      <c r="AB517">
        <f t="shared" si="478"/>
        <v>106.26</v>
      </c>
      <c r="AC517">
        <f t="shared" si="479"/>
        <v>106.26</v>
      </c>
      <c r="AD517">
        <f t="shared" si="480"/>
        <v>0</v>
      </c>
      <c r="AE517">
        <f t="shared" si="481"/>
        <v>0</v>
      </c>
      <c r="AF517">
        <f t="shared" si="482"/>
        <v>0</v>
      </c>
      <c r="AG517">
        <f t="shared" si="483"/>
        <v>0</v>
      </c>
      <c r="AH517">
        <f t="shared" si="484"/>
        <v>0</v>
      </c>
      <c r="AI517">
        <f t="shared" si="485"/>
        <v>0</v>
      </c>
      <c r="AJ517">
        <f t="shared" si="486"/>
        <v>0</v>
      </c>
      <c r="AK517">
        <v>106.26</v>
      </c>
      <c r="AL517">
        <v>106.26</v>
      </c>
      <c r="AM517">
        <v>0</v>
      </c>
      <c r="AN517">
        <v>0</v>
      </c>
      <c r="AO517">
        <v>0</v>
      </c>
      <c r="AP517">
        <v>0</v>
      </c>
      <c r="AQ517">
        <v>0</v>
      </c>
      <c r="AR517">
        <v>0</v>
      </c>
      <c r="AS517">
        <v>0</v>
      </c>
      <c r="AT517">
        <v>0</v>
      </c>
      <c r="AU517">
        <v>0</v>
      </c>
      <c r="AV517">
        <v>1</v>
      </c>
      <c r="AW517">
        <v>1</v>
      </c>
      <c r="AZ517">
        <v>1</v>
      </c>
      <c r="BA517">
        <v>1</v>
      </c>
      <c r="BB517">
        <v>1</v>
      </c>
      <c r="BC517">
        <v>5.62</v>
      </c>
      <c r="BD517" t="s">
        <v>3</v>
      </c>
      <c r="BE517" t="s">
        <v>3</v>
      </c>
      <c r="BF517" t="s">
        <v>3</v>
      </c>
      <c r="BG517" t="s">
        <v>3</v>
      </c>
      <c r="BH517">
        <v>3</v>
      </c>
      <c r="BI517">
        <v>2</v>
      </c>
      <c r="BJ517" t="s">
        <v>312</v>
      </c>
      <c r="BM517">
        <v>1618</v>
      </c>
      <c r="BN517">
        <v>0</v>
      </c>
      <c r="BO517" t="s">
        <v>310</v>
      </c>
      <c r="BP517">
        <v>1</v>
      </c>
      <c r="BQ517">
        <v>201</v>
      </c>
      <c r="BR517">
        <v>0</v>
      </c>
      <c r="BS517">
        <v>1</v>
      </c>
      <c r="BT517">
        <v>1</v>
      </c>
      <c r="BU517">
        <v>1</v>
      </c>
      <c r="BV517">
        <v>1</v>
      </c>
      <c r="BW517">
        <v>1</v>
      </c>
      <c r="BX517">
        <v>1</v>
      </c>
      <c r="BY517" t="s">
        <v>3</v>
      </c>
      <c r="BZ517">
        <v>0</v>
      </c>
      <c r="CA517">
        <v>0</v>
      </c>
      <c r="CB517" t="s">
        <v>3</v>
      </c>
      <c r="CE517">
        <v>30</v>
      </c>
      <c r="CF517">
        <v>0</v>
      </c>
      <c r="CG517">
        <v>0</v>
      </c>
      <c r="CM517">
        <v>0</v>
      </c>
      <c r="CN517" t="s">
        <v>3</v>
      </c>
      <c r="CO517">
        <v>0</v>
      </c>
      <c r="CP517">
        <f t="shared" si="487"/>
        <v>597.17999999999995</v>
      </c>
      <c r="CQ517">
        <f t="shared" si="488"/>
        <v>597.17999999999995</v>
      </c>
      <c r="CR517">
        <f t="shared" si="489"/>
        <v>0</v>
      </c>
      <c r="CS517">
        <f t="shared" si="490"/>
        <v>0</v>
      </c>
      <c r="CT517">
        <f t="shared" si="491"/>
        <v>0</v>
      </c>
      <c r="CU517">
        <f t="shared" si="492"/>
        <v>0</v>
      </c>
      <c r="CV517">
        <f t="shared" si="493"/>
        <v>0</v>
      </c>
      <c r="CW517">
        <f t="shared" si="494"/>
        <v>0</v>
      </c>
      <c r="CX517">
        <f t="shared" si="495"/>
        <v>0</v>
      </c>
      <c r="CY517">
        <f t="shared" si="496"/>
        <v>0</v>
      </c>
      <c r="CZ517">
        <f t="shared" si="497"/>
        <v>0</v>
      </c>
      <c r="DC517" t="s">
        <v>3</v>
      </c>
      <c r="DD517" t="s">
        <v>3</v>
      </c>
      <c r="DE517" t="s">
        <v>3</v>
      </c>
      <c r="DF517" t="s">
        <v>3</v>
      </c>
      <c r="DG517" t="s">
        <v>3</v>
      </c>
      <c r="DH517" t="s">
        <v>3</v>
      </c>
      <c r="DI517" t="s">
        <v>3</v>
      </c>
      <c r="DJ517" t="s">
        <v>3</v>
      </c>
      <c r="DK517" t="s">
        <v>3</v>
      </c>
      <c r="DL517" t="s">
        <v>3</v>
      </c>
      <c r="DM517" t="s">
        <v>3</v>
      </c>
      <c r="DN517">
        <v>0</v>
      </c>
      <c r="DO517">
        <v>0</v>
      </c>
      <c r="DP517">
        <v>1</v>
      </c>
      <c r="DQ517">
        <v>1</v>
      </c>
      <c r="DU517">
        <v>1010</v>
      </c>
      <c r="DV517" t="s">
        <v>298</v>
      </c>
      <c r="DW517" t="s">
        <v>298</v>
      </c>
      <c r="DX517">
        <v>1</v>
      </c>
      <c r="DZ517" t="s">
        <v>3</v>
      </c>
      <c r="EA517" t="s">
        <v>3</v>
      </c>
      <c r="EB517" t="s">
        <v>3</v>
      </c>
      <c r="EC517" t="s">
        <v>3</v>
      </c>
      <c r="EE517">
        <v>54009362</v>
      </c>
      <c r="EF517">
        <v>201</v>
      </c>
      <c r="EG517" t="s">
        <v>255</v>
      </c>
      <c r="EH517">
        <v>0</v>
      </c>
      <c r="EI517" t="s">
        <v>3</v>
      </c>
      <c r="EJ517">
        <v>2</v>
      </c>
      <c r="EK517">
        <v>1618</v>
      </c>
      <c r="EL517" t="s">
        <v>256</v>
      </c>
      <c r="EM517" t="s">
        <v>257</v>
      </c>
      <c r="EO517" t="s">
        <v>3</v>
      </c>
      <c r="EQ517">
        <v>0</v>
      </c>
      <c r="ER517">
        <v>106.26</v>
      </c>
      <c r="ES517">
        <v>106.26</v>
      </c>
      <c r="ET517">
        <v>0</v>
      </c>
      <c r="EU517">
        <v>0</v>
      </c>
      <c r="EV517">
        <v>0</v>
      </c>
      <c r="EW517">
        <v>0</v>
      </c>
      <c r="EX517">
        <v>0</v>
      </c>
      <c r="EY517">
        <v>0</v>
      </c>
      <c r="FQ517">
        <v>0</v>
      </c>
      <c r="FR517">
        <f t="shared" si="498"/>
        <v>0</v>
      </c>
      <c r="FS517">
        <v>0</v>
      </c>
      <c r="FX517">
        <v>0</v>
      </c>
      <c r="FY517">
        <v>0</v>
      </c>
      <c r="GA517" t="s">
        <v>3</v>
      </c>
      <c r="GD517">
        <v>0</v>
      </c>
      <c r="GF517">
        <v>1502656117</v>
      </c>
      <c r="GG517">
        <v>2</v>
      </c>
      <c r="GH517">
        <v>1</v>
      </c>
      <c r="GI517">
        <v>2</v>
      </c>
      <c r="GJ517">
        <v>0</v>
      </c>
      <c r="GK517">
        <f>ROUND(R517*(R12)/100,2)</f>
        <v>0</v>
      </c>
      <c r="GL517">
        <f t="shared" si="499"/>
        <v>0</v>
      </c>
      <c r="GM517">
        <f t="shared" si="500"/>
        <v>597.17999999999995</v>
      </c>
      <c r="GN517">
        <f t="shared" si="501"/>
        <v>0</v>
      </c>
      <c r="GO517">
        <f t="shared" si="502"/>
        <v>597.17999999999995</v>
      </c>
      <c r="GP517">
        <f t="shared" si="503"/>
        <v>0</v>
      </c>
      <c r="GR517">
        <v>0</v>
      </c>
      <c r="GS517">
        <v>0</v>
      </c>
      <c r="GT517">
        <v>0</v>
      </c>
      <c r="GU517" t="s">
        <v>3</v>
      </c>
      <c r="GV517">
        <f t="shared" si="504"/>
        <v>0</v>
      </c>
      <c r="GW517">
        <v>1</v>
      </c>
      <c r="GX517">
        <f t="shared" si="505"/>
        <v>0</v>
      </c>
      <c r="HA517">
        <v>0</v>
      </c>
      <c r="HB517">
        <v>0</v>
      </c>
      <c r="HC517">
        <f t="shared" si="506"/>
        <v>0</v>
      </c>
      <c r="HE517" t="s">
        <v>3</v>
      </c>
      <c r="HF517" t="s">
        <v>3</v>
      </c>
      <c r="HM517" t="s">
        <v>3</v>
      </c>
      <c r="HN517" t="s">
        <v>3</v>
      </c>
      <c r="HO517" t="s">
        <v>3</v>
      </c>
      <c r="HP517" t="s">
        <v>3</v>
      </c>
      <c r="HQ517" t="s">
        <v>3</v>
      </c>
      <c r="IK517">
        <v>0</v>
      </c>
    </row>
    <row r="518" spans="1:245" x14ac:dyDescent="0.2">
      <c r="A518">
        <v>17</v>
      </c>
      <c r="B518">
        <v>0</v>
      </c>
      <c r="E518" t="s">
        <v>313</v>
      </c>
      <c r="F518" t="s">
        <v>314</v>
      </c>
      <c r="G518" t="s">
        <v>315</v>
      </c>
      <c r="H518" t="s">
        <v>298</v>
      </c>
      <c r="I518">
        <v>3</v>
      </c>
      <c r="J518">
        <v>0</v>
      </c>
      <c r="K518">
        <v>3</v>
      </c>
      <c r="O518">
        <f t="shared" si="467"/>
        <v>585.16999999999996</v>
      </c>
      <c r="P518">
        <f t="shared" si="468"/>
        <v>585.16999999999996</v>
      </c>
      <c r="Q518">
        <f t="shared" si="469"/>
        <v>0</v>
      </c>
      <c r="R518">
        <f t="shared" si="470"/>
        <v>0</v>
      </c>
      <c r="S518">
        <f t="shared" si="471"/>
        <v>0</v>
      </c>
      <c r="T518">
        <f t="shared" si="472"/>
        <v>0</v>
      </c>
      <c r="U518">
        <f t="shared" si="473"/>
        <v>0</v>
      </c>
      <c r="V518">
        <f t="shared" si="474"/>
        <v>0</v>
      </c>
      <c r="W518">
        <f t="shared" si="475"/>
        <v>0</v>
      </c>
      <c r="X518">
        <f t="shared" si="476"/>
        <v>0</v>
      </c>
      <c r="Y518">
        <f t="shared" si="477"/>
        <v>0</v>
      </c>
      <c r="AA518">
        <v>54436342</v>
      </c>
      <c r="AB518">
        <f t="shared" si="478"/>
        <v>41.59</v>
      </c>
      <c r="AC518">
        <f t="shared" si="479"/>
        <v>41.59</v>
      </c>
      <c r="AD518">
        <f t="shared" si="480"/>
        <v>0</v>
      </c>
      <c r="AE518">
        <f t="shared" si="481"/>
        <v>0</v>
      </c>
      <c r="AF518">
        <f t="shared" si="482"/>
        <v>0</v>
      </c>
      <c r="AG518">
        <f t="shared" si="483"/>
        <v>0</v>
      </c>
      <c r="AH518">
        <f t="shared" si="484"/>
        <v>0</v>
      </c>
      <c r="AI518">
        <f t="shared" si="485"/>
        <v>0</v>
      </c>
      <c r="AJ518">
        <f t="shared" si="486"/>
        <v>0</v>
      </c>
      <c r="AK518">
        <v>41.59</v>
      </c>
      <c r="AL518">
        <v>41.59</v>
      </c>
      <c r="AM518">
        <v>0</v>
      </c>
      <c r="AN518">
        <v>0</v>
      </c>
      <c r="AO518">
        <v>0</v>
      </c>
      <c r="AP518">
        <v>0</v>
      </c>
      <c r="AQ518">
        <v>0</v>
      </c>
      <c r="AR518">
        <v>0</v>
      </c>
      <c r="AS518">
        <v>0</v>
      </c>
      <c r="AT518">
        <v>0</v>
      </c>
      <c r="AU518">
        <v>0</v>
      </c>
      <c r="AV518">
        <v>1</v>
      </c>
      <c r="AW518">
        <v>1</v>
      </c>
      <c r="AZ518">
        <v>1</v>
      </c>
      <c r="BA518">
        <v>1</v>
      </c>
      <c r="BB518">
        <v>1</v>
      </c>
      <c r="BC518">
        <v>4.6900000000000004</v>
      </c>
      <c r="BD518" t="s">
        <v>3</v>
      </c>
      <c r="BE518" t="s">
        <v>3</v>
      </c>
      <c r="BF518" t="s">
        <v>3</v>
      </c>
      <c r="BG518" t="s">
        <v>3</v>
      </c>
      <c r="BH518">
        <v>3</v>
      </c>
      <c r="BI518">
        <v>2</v>
      </c>
      <c r="BJ518" t="s">
        <v>316</v>
      </c>
      <c r="BM518">
        <v>1618</v>
      </c>
      <c r="BN518">
        <v>0</v>
      </c>
      <c r="BO518" t="s">
        <v>314</v>
      </c>
      <c r="BP518">
        <v>1</v>
      </c>
      <c r="BQ518">
        <v>201</v>
      </c>
      <c r="BR518">
        <v>0</v>
      </c>
      <c r="BS518">
        <v>1</v>
      </c>
      <c r="BT518">
        <v>1</v>
      </c>
      <c r="BU518">
        <v>1</v>
      </c>
      <c r="BV518">
        <v>1</v>
      </c>
      <c r="BW518">
        <v>1</v>
      </c>
      <c r="BX518">
        <v>1</v>
      </c>
      <c r="BY518" t="s">
        <v>3</v>
      </c>
      <c r="BZ518">
        <v>0</v>
      </c>
      <c r="CA518">
        <v>0</v>
      </c>
      <c r="CB518" t="s">
        <v>3</v>
      </c>
      <c r="CE518">
        <v>30</v>
      </c>
      <c r="CF518">
        <v>0</v>
      </c>
      <c r="CG518">
        <v>0</v>
      </c>
      <c r="CM518">
        <v>0</v>
      </c>
      <c r="CN518" t="s">
        <v>3</v>
      </c>
      <c r="CO518">
        <v>0</v>
      </c>
      <c r="CP518">
        <f t="shared" si="487"/>
        <v>585.16999999999996</v>
      </c>
      <c r="CQ518">
        <f t="shared" si="488"/>
        <v>195.06</v>
      </c>
      <c r="CR518">
        <f t="shared" si="489"/>
        <v>0</v>
      </c>
      <c r="CS518">
        <f t="shared" si="490"/>
        <v>0</v>
      </c>
      <c r="CT518">
        <f t="shared" si="491"/>
        <v>0</v>
      </c>
      <c r="CU518">
        <f t="shared" si="492"/>
        <v>0</v>
      </c>
      <c r="CV518">
        <f t="shared" si="493"/>
        <v>0</v>
      </c>
      <c r="CW518">
        <f t="shared" si="494"/>
        <v>0</v>
      </c>
      <c r="CX518">
        <f t="shared" si="495"/>
        <v>0</v>
      </c>
      <c r="CY518">
        <f t="shared" si="496"/>
        <v>0</v>
      </c>
      <c r="CZ518">
        <f t="shared" si="497"/>
        <v>0</v>
      </c>
      <c r="DC518" t="s">
        <v>3</v>
      </c>
      <c r="DD518" t="s">
        <v>3</v>
      </c>
      <c r="DE518" t="s">
        <v>3</v>
      </c>
      <c r="DF518" t="s">
        <v>3</v>
      </c>
      <c r="DG518" t="s">
        <v>3</v>
      </c>
      <c r="DH518" t="s">
        <v>3</v>
      </c>
      <c r="DI518" t="s">
        <v>3</v>
      </c>
      <c r="DJ518" t="s">
        <v>3</v>
      </c>
      <c r="DK518" t="s">
        <v>3</v>
      </c>
      <c r="DL518" t="s">
        <v>3</v>
      </c>
      <c r="DM518" t="s">
        <v>3</v>
      </c>
      <c r="DN518">
        <v>0</v>
      </c>
      <c r="DO518">
        <v>0</v>
      </c>
      <c r="DP518">
        <v>1</v>
      </c>
      <c r="DQ518">
        <v>1</v>
      </c>
      <c r="DU518">
        <v>1010</v>
      </c>
      <c r="DV518" t="s">
        <v>298</v>
      </c>
      <c r="DW518" t="s">
        <v>298</v>
      </c>
      <c r="DX518">
        <v>1</v>
      </c>
      <c r="DZ518" t="s">
        <v>3</v>
      </c>
      <c r="EA518" t="s">
        <v>3</v>
      </c>
      <c r="EB518" t="s">
        <v>3</v>
      </c>
      <c r="EC518" t="s">
        <v>3</v>
      </c>
      <c r="EE518">
        <v>54009362</v>
      </c>
      <c r="EF518">
        <v>201</v>
      </c>
      <c r="EG518" t="s">
        <v>255</v>
      </c>
      <c r="EH518">
        <v>0</v>
      </c>
      <c r="EI518" t="s">
        <v>3</v>
      </c>
      <c r="EJ518">
        <v>2</v>
      </c>
      <c r="EK518">
        <v>1618</v>
      </c>
      <c r="EL518" t="s">
        <v>256</v>
      </c>
      <c r="EM518" t="s">
        <v>257</v>
      </c>
      <c r="EO518" t="s">
        <v>3</v>
      </c>
      <c r="EQ518">
        <v>0</v>
      </c>
      <c r="ER518">
        <v>41.59</v>
      </c>
      <c r="ES518">
        <v>41.59</v>
      </c>
      <c r="ET518">
        <v>0</v>
      </c>
      <c r="EU518">
        <v>0</v>
      </c>
      <c r="EV518">
        <v>0</v>
      </c>
      <c r="EW518">
        <v>0</v>
      </c>
      <c r="EX518">
        <v>0</v>
      </c>
      <c r="EY518">
        <v>0</v>
      </c>
      <c r="FQ518">
        <v>0</v>
      </c>
      <c r="FR518">
        <f t="shared" si="498"/>
        <v>0</v>
      </c>
      <c r="FS518">
        <v>0</v>
      </c>
      <c r="FX518">
        <v>0</v>
      </c>
      <c r="FY518">
        <v>0</v>
      </c>
      <c r="GA518" t="s">
        <v>3</v>
      </c>
      <c r="GD518">
        <v>0</v>
      </c>
      <c r="GF518">
        <v>869284658</v>
      </c>
      <c r="GG518">
        <v>2</v>
      </c>
      <c r="GH518">
        <v>1</v>
      </c>
      <c r="GI518">
        <v>2</v>
      </c>
      <c r="GJ518">
        <v>0</v>
      </c>
      <c r="GK518">
        <f>ROUND(R518*(R12)/100,2)</f>
        <v>0</v>
      </c>
      <c r="GL518">
        <f t="shared" si="499"/>
        <v>0</v>
      </c>
      <c r="GM518">
        <f t="shared" si="500"/>
        <v>585.16999999999996</v>
      </c>
      <c r="GN518">
        <f t="shared" si="501"/>
        <v>0</v>
      </c>
      <c r="GO518">
        <f t="shared" si="502"/>
        <v>585.16999999999996</v>
      </c>
      <c r="GP518">
        <f t="shared" si="503"/>
        <v>0</v>
      </c>
      <c r="GR518">
        <v>0</v>
      </c>
      <c r="GS518">
        <v>0</v>
      </c>
      <c r="GT518">
        <v>0</v>
      </c>
      <c r="GU518" t="s">
        <v>3</v>
      </c>
      <c r="GV518">
        <f t="shared" si="504"/>
        <v>0</v>
      </c>
      <c r="GW518">
        <v>1</v>
      </c>
      <c r="GX518">
        <f t="shared" si="505"/>
        <v>0</v>
      </c>
      <c r="HA518">
        <v>0</v>
      </c>
      <c r="HB518">
        <v>0</v>
      </c>
      <c r="HC518">
        <f t="shared" si="506"/>
        <v>0</v>
      </c>
      <c r="HE518" t="s">
        <v>3</v>
      </c>
      <c r="HF518" t="s">
        <v>3</v>
      </c>
      <c r="HM518" t="s">
        <v>3</v>
      </c>
      <c r="HN518" t="s">
        <v>3</v>
      </c>
      <c r="HO518" t="s">
        <v>3</v>
      </c>
      <c r="HP518" t="s">
        <v>3</v>
      </c>
      <c r="HQ518" t="s">
        <v>3</v>
      </c>
      <c r="IK518">
        <v>0</v>
      </c>
    </row>
    <row r="520" spans="1:245" x14ac:dyDescent="0.2">
      <c r="A520" s="2">
        <v>51</v>
      </c>
      <c r="B520" s="2">
        <f>B501</f>
        <v>0</v>
      </c>
      <c r="C520" s="2">
        <f>A501</f>
        <v>4</v>
      </c>
      <c r="D520" s="2">
        <f>ROW(A501)</f>
        <v>501</v>
      </c>
      <c r="E520" s="2"/>
      <c r="F520" s="2" t="str">
        <f>IF(F501&lt;&gt;"",F501,"")</f>
        <v>Новый раздел</v>
      </c>
      <c r="G520" s="2" t="str">
        <f>IF(G501&lt;&gt;"",G501,"")</f>
        <v>Материалы не учтенные ценником</v>
      </c>
      <c r="H520" s="2">
        <v>0</v>
      </c>
      <c r="I520" s="2"/>
      <c r="J520" s="2"/>
      <c r="K520" s="2"/>
      <c r="L520" s="2"/>
      <c r="M520" s="2"/>
      <c r="N520" s="2"/>
      <c r="O520" s="2">
        <f t="shared" ref="O520:T520" si="507">ROUND(AB520,2)</f>
        <v>78005.16</v>
      </c>
      <c r="P520" s="2">
        <f t="shared" si="507"/>
        <v>78005.16</v>
      </c>
      <c r="Q520" s="2">
        <f t="shared" si="507"/>
        <v>0</v>
      </c>
      <c r="R520" s="2">
        <f t="shared" si="507"/>
        <v>0</v>
      </c>
      <c r="S520" s="2">
        <f t="shared" si="507"/>
        <v>0</v>
      </c>
      <c r="T520" s="2">
        <f t="shared" si="507"/>
        <v>0</v>
      </c>
      <c r="U520" s="2">
        <f>AH520</f>
        <v>0</v>
      </c>
      <c r="V520" s="2">
        <f>AI520</f>
        <v>0</v>
      </c>
      <c r="W520" s="2">
        <f>ROUND(AJ520,2)</f>
        <v>0</v>
      </c>
      <c r="X520" s="2">
        <f>ROUND(AK520,2)</f>
        <v>0</v>
      </c>
      <c r="Y520" s="2">
        <f>ROUND(AL520,2)</f>
        <v>0</v>
      </c>
      <c r="Z520" s="2"/>
      <c r="AA520" s="2"/>
      <c r="AB520" s="2">
        <f>ROUND(SUMIF(AA505:AA518,"=54436342",O505:O518),2)</f>
        <v>78005.16</v>
      </c>
      <c r="AC520" s="2">
        <f>ROUND(SUMIF(AA505:AA518,"=54436342",P505:P518),2)</f>
        <v>78005.16</v>
      </c>
      <c r="AD520" s="2">
        <f>ROUND(SUMIF(AA505:AA518,"=54436342",Q505:Q518),2)</f>
        <v>0</v>
      </c>
      <c r="AE520" s="2">
        <f>ROUND(SUMIF(AA505:AA518,"=54436342",R505:R518),2)</f>
        <v>0</v>
      </c>
      <c r="AF520" s="2">
        <f>ROUND(SUMIF(AA505:AA518,"=54436342",S505:S518),2)</f>
        <v>0</v>
      </c>
      <c r="AG520" s="2">
        <f>ROUND(SUMIF(AA505:AA518,"=54436342",T505:T518),2)</f>
        <v>0</v>
      </c>
      <c r="AH520" s="2">
        <f>SUMIF(AA505:AA518,"=54436342",U505:U518)</f>
        <v>0</v>
      </c>
      <c r="AI520" s="2">
        <f>SUMIF(AA505:AA518,"=54436342",V505:V518)</f>
        <v>0</v>
      </c>
      <c r="AJ520" s="2">
        <f>ROUND(SUMIF(AA505:AA518,"=54436342",W505:W518),2)</f>
        <v>0</v>
      </c>
      <c r="AK520" s="2">
        <f>ROUND(SUMIF(AA505:AA518,"=54436342",X505:X518),2)</f>
        <v>0</v>
      </c>
      <c r="AL520" s="2">
        <f>ROUND(SUMIF(AA505:AA518,"=54436342",Y505:Y518),2)</f>
        <v>0</v>
      </c>
      <c r="AM520" s="2"/>
      <c r="AN520" s="2"/>
      <c r="AO520" s="2">
        <f t="shared" ref="AO520:BD520" si="508">ROUND(BX520,2)</f>
        <v>0</v>
      </c>
      <c r="AP520" s="2">
        <f t="shared" si="508"/>
        <v>0</v>
      </c>
      <c r="AQ520" s="2">
        <f t="shared" si="508"/>
        <v>0</v>
      </c>
      <c r="AR520" s="2">
        <f t="shared" si="508"/>
        <v>78005.16</v>
      </c>
      <c r="AS520" s="2">
        <f t="shared" si="508"/>
        <v>1429</v>
      </c>
      <c r="AT520" s="2">
        <f t="shared" si="508"/>
        <v>76576.160000000003</v>
      </c>
      <c r="AU520" s="2">
        <f t="shared" si="508"/>
        <v>0</v>
      </c>
      <c r="AV520" s="2">
        <f t="shared" si="508"/>
        <v>78005.16</v>
      </c>
      <c r="AW520" s="2">
        <f t="shared" si="508"/>
        <v>78005.16</v>
      </c>
      <c r="AX520" s="2">
        <f t="shared" si="508"/>
        <v>0</v>
      </c>
      <c r="AY520" s="2">
        <f t="shared" si="508"/>
        <v>78005.16</v>
      </c>
      <c r="AZ520" s="2">
        <f t="shared" si="508"/>
        <v>0</v>
      </c>
      <c r="BA520" s="2">
        <f t="shared" si="508"/>
        <v>0</v>
      </c>
      <c r="BB520" s="2">
        <f t="shared" si="508"/>
        <v>0</v>
      </c>
      <c r="BC520" s="2">
        <f t="shared" si="508"/>
        <v>0</v>
      </c>
      <c r="BD520" s="2">
        <f t="shared" si="508"/>
        <v>0</v>
      </c>
      <c r="BE520" s="2"/>
      <c r="BF520" s="2"/>
      <c r="BG520" s="2"/>
      <c r="BH520" s="2"/>
      <c r="BI520" s="2"/>
      <c r="BJ520" s="2"/>
      <c r="BK520" s="2"/>
      <c r="BL520" s="2"/>
      <c r="BM520" s="2"/>
      <c r="BN520" s="2"/>
      <c r="BO520" s="2"/>
      <c r="BP520" s="2"/>
      <c r="BQ520" s="2"/>
      <c r="BR520" s="2"/>
      <c r="BS520" s="2"/>
      <c r="BT520" s="2"/>
      <c r="BU520" s="2"/>
      <c r="BV520" s="2"/>
      <c r="BW520" s="2"/>
      <c r="BX520" s="2">
        <f>ROUND(SUMIF(AA505:AA518,"=54436342",FQ505:FQ518),2)</f>
        <v>0</v>
      </c>
      <c r="BY520" s="2">
        <f>ROUND(SUMIF(AA505:AA518,"=54436342",FR505:FR518),2)</f>
        <v>0</v>
      </c>
      <c r="BZ520" s="2">
        <f>ROUND(SUMIF(AA505:AA518,"=54436342",GL505:GL518),2)</f>
        <v>0</v>
      </c>
      <c r="CA520" s="2">
        <f>ROUND(SUMIF(AA505:AA518,"=54436342",GM505:GM518),2)</f>
        <v>78005.16</v>
      </c>
      <c r="CB520" s="2">
        <f>ROUND(SUMIF(AA505:AA518,"=54436342",GN505:GN518),2)</f>
        <v>1429</v>
      </c>
      <c r="CC520" s="2">
        <f>ROUND(SUMIF(AA505:AA518,"=54436342",GO505:GO518),2)</f>
        <v>76576.160000000003</v>
      </c>
      <c r="CD520" s="2">
        <f>ROUND(SUMIF(AA505:AA518,"=54436342",GP505:GP518),2)</f>
        <v>0</v>
      </c>
      <c r="CE520" s="2">
        <f>AC520-BX520</f>
        <v>78005.16</v>
      </c>
      <c r="CF520" s="2">
        <f>AC520-BY520</f>
        <v>78005.16</v>
      </c>
      <c r="CG520" s="2">
        <f>BX520-BZ520</f>
        <v>0</v>
      </c>
      <c r="CH520" s="2">
        <f>AC520-BX520-BY520+BZ520</f>
        <v>78005.16</v>
      </c>
      <c r="CI520" s="2">
        <f>BY520-BZ520</f>
        <v>0</v>
      </c>
      <c r="CJ520" s="2">
        <f>ROUND(SUMIF(AA505:AA518,"=54436342",GX505:GX518),2)</f>
        <v>0</v>
      </c>
      <c r="CK520" s="2">
        <f>ROUND(SUMIF(AA505:AA518,"=54436342",GY505:GY518),2)</f>
        <v>0</v>
      </c>
      <c r="CL520" s="2">
        <f>ROUND(SUMIF(AA505:AA518,"=54436342",GZ505:GZ518),2)</f>
        <v>0</v>
      </c>
      <c r="CM520" s="2">
        <f>ROUND(SUMIF(AA505:AA518,"=54436342",HD505:HD518),2)</f>
        <v>0</v>
      </c>
      <c r="CN520" s="2"/>
      <c r="CO520" s="2"/>
      <c r="CP520" s="2"/>
      <c r="CQ520" s="2"/>
      <c r="CR520" s="2"/>
      <c r="CS520" s="2"/>
      <c r="CT520" s="2"/>
      <c r="CU520" s="2"/>
      <c r="CV520" s="2"/>
      <c r="CW520" s="2"/>
      <c r="CX520" s="2"/>
      <c r="CY520" s="2"/>
      <c r="CZ520" s="2"/>
      <c r="DA520" s="2"/>
      <c r="DB520" s="2"/>
      <c r="DC520" s="2"/>
      <c r="DD520" s="2"/>
      <c r="DE520" s="2"/>
      <c r="DF520" s="2"/>
      <c r="DG520" s="3"/>
      <c r="DH520" s="3"/>
      <c r="DI520" s="3"/>
      <c r="DJ520" s="3"/>
      <c r="DK520" s="3"/>
      <c r="DL520" s="3"/>
      <c r="DM520" s="3"/>
      <c r="DN520" s="3"/>
      <c r="DO520" s="3"/>
      <c r="DP520" s="3"/>
      <c r="DQ520" s="3"/>
      <c r="DR520" s="3"/>
      <c r="DS520" s="3"/>
      <c r="DT520" s="3"/>
      <c r="DU520" s="3"/>
      <c r="DV520" s="3"/>
      <c r="DW520" s="3"/>
      <c r="DX520" s="3"/>
      <c r="DY520" s="3"/>
      <c r="DZ520" s="3"/>
      <c r="EA520" s="3"/>
      <c r="EB520" s="3"/>
      <c r="EC520" s="3"/>
      <c r="ED520" s="3"/>
      <c r="EE520" s="3"/>
      <c r="EF520" s="3"/>
      <c r="EG520" s="3"/>
      <c r="EH520" s="3"/>
      <c r="EI520" s="3"/>
      <c r="EJ520" s="3"/>
      <c r="EK520" s="3"/>
      <c r="EL520" s="3"/>
      <c r="EM520" s="3"/>
      <c r="EN520" s="3"/>
      <c r="EO520" s="3"/>
      <c r="EP520" s="3"/>
      <c r="EQ520" s="3"/>
      <c r="ER520" s="3"/>
      <c r="ES520" s="3"/>
      <c r="ET520" s="3"/>
      <c r="EU520" s="3"/>
      <c r="EV520" s="3"/>
      <c r="EW520" s="3"/>
      <c r="EX520" s="3"/>
      <c r="EY520" s="3"/>
      <c r="EZ520" s="3"/>
      <c r="FA520" s="3"/>
      <c r="FB520" s="3"/>
      <c r="FC520" s="3"/>
      <c r="FD520" s="3"/>
      <c r="FE520" s="3"/>
      <c r="FF520" s="3"/>
      <c r="FG520" s="3"/>
      <c r="FH520" s="3"/>
      <c r="FI520" s="3"/>
      <c r="FJ520" s="3"/>
      <c r="FK520" s="3"/>
      <c r="FL520" s="3"/>
      <c r="FM520" s="3"/>
      <c r="FN520" s="3"/>
      <c r="FO520" s="3"/>
      <c r="FP520" s="3"/>
      <c r="FQ520" s="3"/>
      <c r="FR520" s="3"/>
      <c r="FS520" s="3"/>
      <c r="FT520" s="3"/>
      <c r="FU520" s="3"/>
      <c r="FV520" s="3"/>
      <c r="FW520" s="3"/>
      <c r="FX520" s="3"/>
      <c r="FY520" s="3"/>
      <c r="FZ520" s="3"/>
      <c r="GA520" s="3"/>
      <c r="GB520" s="3"/>
      <c r="GC520" s="3"/>
      <c r="GD520" s="3"/>
      <c r="GE520" s="3"/>
      <c r="GF520" s="3"/>
      <c r="GG520" s="3"/>
      <c r="GH520" s="3"/>
      <c r="GI520" s="3"/>
      <c r="GJ520" s="3"/>
      <c r="GK520" s="3"/>
      <c r="GL520" s="3"/>
      <c r="GM520" s="3"/>
      <c r="GN520" s="3"/>
      <c r="GO520" s="3"/>
      <c r="GP520" s="3"/>
      <c r="GQ520" s="3"/>
      <c r="GR520" s="3"/>
      <c r="GS520" s="3"/>
      <c r="GT520" s="3"/>
      <c r="GU520" s="3"/>
      <c r="GV520" s="3"/>
      <c r="GW520" s="3"/>
      <c r="GX520" s="3">
        <v>0</v>
      </c>
    </row>
    <row r="522" spans="1:245" x14ac:dyDescent="0.2">
      <c r="A522" s="4">
        <v>50</v>
      </c>
      <c r="B522" s="4">
        <v>0</v>
      </c>
      <c r="C522" s="4">
        <v>0</v>
      </c>
      <c r="D522" s="4">
        <v>1</v>
      </c>
      <c r="E522" s="4">
        <v>201</v>
      </c>
      <c r="F522" s="4">
        <f>ROUND(Source!O520,O522)</f>
        <v>78005.16</v>
      </c>
      <c r="G522" s="4" t="s">
        <v>89</v>
      </c>
      <c r="H522" s="4" t="s">
        <v>90</v>
      </c>
      <c r="I522" s="4"/>
      <c r="J522" s="4"/>
      <c r="K522" s="4">
        <v>-201</v>
      </c>
      <c r="L522" s="4">
        <v>1</v>
      </c>
      <c r="M522" s="4">
        <v>3</v>
      </c>
      <c r="N522" s="4" t="s">
        <v>3</v>
      </c>
      <c r="O522" s="4">
        <v>2</v>
      </c>
      <c r="P522" s="4"/>
      <c r="Q522" s="4"/>
      <c r="R522" s="4"/>
      <c r="S522" s="4"/>
      <c r="T522" s="4"/>
      <c r="U522" s="4"/>
      <c r="V522" s="4"/>
      <c r="W522" s="4">
        <v>78005.16</v>
      </c>
      <c r="X522" s="4">
        <v>1</v>
      </c>
      <c r="Y522" s="4">
        <v>78005.16</v>
      </c>
      <c r="Z522" s="4"/>
      <c r="AA522" s="4"/>
      <c r="AB522" s="4"/>
    </row>
    <row r="523" spans="1:245" x14ac:dyDescent="0.2">
      <c r="A523" s="4">
        <v>50</v>
      </c>
      <c r="B523" s="4">
        <v>0</v>
      </c>
      <c r="C523" s="4">
        <v>0</v>
      </c>
      <c r="D523" s="4">
        <v>1</v>
      </c>
      <c r="E523" s="4">
        <v>202</v>
      </c>
      <c r="F523" s="4">
        <f>ROUND(Source!P520,O523)</f>
        <v>78005.16</v>
      </c>
      <c r="G523" s="4" t="s">
        <v>91</v>
      </c>
      <c r="H523" s="4" t="s">
        <v>92</v>
      </c>
      <c r="I523" s="4"/>
      <c r="J523" s="4"/>
      <c r="K523" s="4">
        <v>-202</v>
      </c>
      <c r="L523" s="4">
        <v>2</v>
      </c>
      <c r="M523" s="4">
        <v>3</v>
      </c>
      <c r="N523" s="4" t="s">
        <v>3</v>
      </c>
      <c r="O523" s="4">
        <v>2</v>
      </c>
      <c r="P523" s="4"/>
      <c r="Q523" s="4"/>
      <c r="R523" s="4"/>
      <c r="S523" s="4"/>
      <c r="T523" s="4"/>
      <c r="U523" s="4"/>
      <c r="V523" s="4"/>
      <c r="W523" s="4">
        <v>78005.16</v>
      </c>
      <c r="X523" s="4">
        <v>1</v>
      </c>
      <c r="Y523" s="4">
        <v>78005.16</v>
      </c>
      <c r="Z523" s="4"/>
      <c r="AA523" s="4"/>
      <c r="AB523" s="4"/>
    </row>
    <row r="524" spans="1:245" x14ac:dyDescent="0.2">
      <c r="A524" s="4">
        <v>50</v>
      </c>
      <c r="B524" s="4">
        <v>0</v>
      </c>
      <c r="C524" s="4">
        <v>0</v>
      </c>
      <c r="D524" s="4">
        <v>1</v>
      </c>
      <c r="E524" s="4">
        <v>222</v>
      </c>
      <c r="F524" s="4">
        <f>ROUND(Source!AO520,O524)</f>
        <v>0</v>
      </c>
      <c r="G524" s="4" t="s">
        <v>93</v>
      </c>
      <c r="H524" s="4" t="s">
        <v>94</v>
      </c>
      <c r="I524" s="4"/>
      <c r="J524" s="4"/>
      <c r="K524" s="4">
        <v>-222</v>
      </c>
      <c r="L524" s="4">
        <v>3</v>
      </c>
      <c r="M524" s="4">
        <v>3</v>
      </c>
      <c r="N524" s="4" t="s">
        <v>3</v>
      </c>
      <c r="O524" s="4">
        <v>2</v>
      </c>
      <c r="P524" s="4"/>
      <c r="Q524" s="4"/>
      <c r="R524" s="4"/>
      <c r="S524" s="4"/>
      <c r="T524" s="4"/>
      <c r="U524" s="4"/>
      <c r="V524" s="4"/>
      <c r="W524" s="4">
        <v>0</v>
      </c>
      <c r="X524" s="4">
        <v>1</v>
      </c>
      <c r="Y524" s="4">
        <v>0</v>
      </c>
      <c r="Z524" s="4"/>
      <c r="AA524" s="4"/>
      <c r="AB524" s="4"/>
    </row>
    <row r="525" spans="1:245" x14ac:dyDescent="0.2">
      <c r="A525" s="4">
        <v>50</v>
      </c>
      <c r="B525" s="4">
        <v>0</v>
      </c>
      <c r="C525" s="4">
        <v>0</v>
      </c>
      <c r="D525" s="4">
        <v>1</v>
      </c>
      <c r="E525" s="4">
        <v>225</v>
      </c>
      <c r="F525" s="4">
        <f>ROUND(Source!AV520,O525)</f>
        <v>78005.16</v>
      </c>
      <c r="G525" s="4" t="s">
        <v>95</v>
      </c>
      <c r="H525" s="4" t="s">
        <v>96</v>
      </c>
      <c r="I525" s="4"/>
      <c r="J525" s="4"/>
      <c r="K525" s="4">
        <v>-225</v>
      </c>
      <c r="L525" s="4">
        <v>4</v>
      </c>
      <c r="M525" s="4">
        <v>3</v>
      </c>
      <c r="N525" s="4" t="s">
        <v>3</v>
      </c>
      <c r="O525" s="4">
        <v>2</v>
      </c>
      <c r="P525" s="4"/>
      <c r="Q525" s="4"/>
      <c r="R525" s="4"/>
      <c r="S525" s="4"/>
      <c r="T525" s="4"/>
      <c r="U525" s="4"/>
      <c r="V525" s="4"/>
      <c r="W525" s="4">
        <v>78005.16</v>
      </c>
      <c r="X525" s="4">
        <v>1</v>
      </c>
      <c r="Y525" s="4">
        <v>78005.16</v>
      </c>
      <c r="Z525" s="4"/>
      <c r="AA525" s="4"/>
      <c r="AB525" s="4"/>
    </row>
    <row r="526" spans="1:245" x14ac:dyDescent="0.2">
      <c r="A526" s="4">
        <v>50</v>
      </c>
      <c r="B526" s="4">
        <v>0</v>
      </c>
      <c r="C526" s="4">
        <v>0</v>
      </c>
      <c r="D526" s="4">
        <v>1</v>
      </c>
      <c r="E526" s="4">
        <v>226</v>
      </c>
      <c r="F526" s="4">
        <f>ROUND(Source!AW520,O526)</f>
        <v>78005.16</v>
      </c>
      <c r="G526" s="4" t="s">
        <v>97</v>
      </c>
      <c r="H526" s="4" t="s">
        <v>98</v>
      </c>
      <c r="I526" s="4"/>
      <c r="J526" s="4"/>
      <c r="K526" s="4">
        <v>-226</v>
      </c>
      <c r="L526" s="4">
        <v>5</v>
      </c>
      <c r="M526" s="4">
        <v>3</v>
      </c>
      <c r="N526" s="4" t="s">
        <v>3</v>
      </c>
      <c r="O526" s="4">
        <v>2</v>
      </c>
      <c r="P526" s="4"/>
      <c r="Q526" s="4"/>
      <c r="R526" s="4"/>
      <c r="S526" s="4"/>
      <c r="T526" s="4"/>
      <c r="U526" s="4"/>
      <c r="V526" s="4"/>
      <c r="W526" s="4">
        <v>78005.16</v>
      </c>
      <c r="X526" s="4">
        <v>1</v>
      </c>
      <c r="Y526" s="4">
        <v>78005.16</v>
      </c>
      <c r="Z526" s="4"/>
      <c r="AA526" s="4"/>
      <c r="AB526" s="4"/>
    </row>
    <row r="527" spans="1:245" x14ac:dyDescent="0.2">
      <c r="A527" s="4">
        <v>50</v>
      </c>
      <c r="B527" s="4">
        <v>0</v>
      </c>
      <c r="C527" s="4">
        <v>0</v>
      </c>
      <c r="D527" s="4">
        <v>1</v>
      </c>
      <c r="E527" s="4">
        <v>227</v>
      </c>
      <c r="F527" s="4">
        <f>ROUND(Source!AX520,O527)</f>
        <v>0</v>
      </c>
      <c r="G527" s="4" t="s">
        <v>99</v>
      </c>
      <c r="H527" s="4" t="s">
        <v>100</v>
      </c>
      <c r="I527" s="4"/>
      <c r="J527" s="4"/>
      <c r="K527" s="4">
        <v>-227</v>
      </c>
      <c r="L527" s="4">
        <v>6</v>
      </c>
      <c r="M527" s="4">
        <v>3</v>
      </c>
      <c r="N527" s="4" t="s">
        <v>3</v>
      </c>
      <c r="O527" s="4">
        <v>2</v>
      </c>
      <c r="P527" s="4"/>
      <c r="Q527" s="4"/>
      <c r="R527" s="4"/>
      <c r="S527" s="4"/>
      <c r="T527" s="4"/>
      <c r="U527" s="4"/>
      <c r="V527" s="4"/>
      <c r="W527" s="4">
        <v>0</v>
      </c>
      <c r="X527" s="4">
        <v>1</v>
      </c>
      <c r="Y527" s="4">
        <v>0</v>
      </c>
      <c r="Z527" s="4"/>
      <c r="AA527" s="4"/>
      <c r="AB527" s="4"/>
    </row>
    <row r="528" spans="1:245" x14ac:dyDescent="0.2">
      <c r="A528" s="4">
        <v>50</v>
      </c>
      <c r="B528" s="4">
        <v>0</v>
      </c>
      <c r="C528" s="4">
        <v>0</v>
      </c>
      <c r="D528" s="4">
        <v>1</v>
      </c>
      <c r="E528" s="4">
        <v>228</v>
      </c>
      <c r="F528" s="4">
        <f>ROUND(Source!AY520,O528)</f>
        <v>78005.16</v>
      </c>
      <c r="G528" s="4" t="s">
        <v>101</v>
      </c>
      <c r="H528" s="4" t="s">
        <v>102</v>
      </c>
      <c r="I528" s="4"/>
      <c r="J528" s="4"/>
      <c r="K528" s="4">
        <v>-228</v>
      </c>
      <c r="L528" s="4">
        <v>7</v>
      </c>
      <c r="M528" s="4">
        <v>3</v>
      </c>
      <c r="N528" s="4" t="s">
        <v>3</v>
      </c>
      <c r="O528" s="4">
        <v>2</v>
      </c>
      <c r="P528" s="4"/>
      <c r="Q528" s="4"/>
      <c r="R528" s="4"/>
      <c r="S528" s="4"/>
      <c r="T528" s="4"/>
      <c r="U528" s="4"/>
      <c r="V528" s="4"/>
      <c r="W528" s="4">
        <v>78005.16</v>
      </c>
      <c r="X528" s="4">
        <v>1</v>
      </c>
      <c r="Y528" s="4">
        <v>78005.16</v>
      </c>
      <c r="Z528" s="4"/>
      <c r="AA528" s="4"/>
      <c r="AB528" s="4"/>
    </row>
    <row r="529" spans="1:28" x14ac:dyDescent="0.2">
      <c r="A529" s="4">
        <v>50</v>
      </c>
      <c r="B529" s="4">
        <v>0</v>
      </c>
      <c r="C529" s="4">
        <v>0</v>
      </c>
      <c r="D529" s="4">
        <v>1</v>
      </c>
      <c r="E529" s="4">
        <v>216</v>
      </c>
      <c r="F529" s="4">
        <f>ROUND(Source!AP520,O529)</f>
        <v>0</v>
      </c>
      <c r="G529" s="4" t="s">
        <v>103</v>
      </c>
      <c r="H529" s="4" t="s">
        <v>104</v>
      </c>
      <c r="I529" s="4"/>
      <c r="J529" s="4"/>
      <c r="K529" s="4">
        <v>-216</v>
      </c>
      <c r="L529" s="4">
        <v>8</v>
      </c>
      <c r="M529" s="4">
        <v>3</v>
      </c>
      <c r="N529" s="4" t="s">
        <v>3</v>
      </c>
      <c r="O529" s="4">
        <v>2</v>
      </c>
      <c r="P529" s="4"/>
      <c r="Q529" s="4"/>
      <c r="R529" s="4"/>
      <c r="S529" s="4"/>
      <c r="T529" s="4"/>
      <c r="U529" s="4"/>
      <c r="V529" s="4"/>
      <c r="W529" s="4">
        <v>0</v>
      </c>
      <c r="X529" s="4">
        <v>1</v>
      </c>
      <c r="Y529" s="4">
        <v>0</v>
      </c>
      <c r="Z529" s="4"/>
      <c r="AA529" s="4"/>
      <c r="AB529" s="4"/>
    </row>
    <row r="530" spans="1:28" x14ac:dyDescent="0.2">
      <c r="A530" s="4">
        <v>50</v>
      </c>
      <c r="B530" s="4">
        <v>0</v>
      </c>
      <c r="C530" s="4">
        <v>0</v>
      </c>
      <c r="D530" s="4">
        <v>1</v>
      </c>
      <c r="E530" s="4">
        <v>223</v>
      </c>
      <c r="F530" s="4">
        <f>ROUND(Source!AQ520,O530)</f>
        <v>0</v>
      </c>
      <c r="G530" s="4" t="s">
        <v>105</v>
      </c>
      <c r="H530" s="4" t="s">
        <v>106</v>
      </c>
      <c r="I530" s="4"/>
      <c r="J530" s="4"/>
      <c r="K530" s="4">
        <v>-223</v>
      </c>
      <c r="L530" s="4">
        <v>9</v>
      </c>
      <c r="M530" s="4">
        <v>3</v>
      </c>
      <c r="N530" s="4" t="s">
        <v>3</v>
      </c>
      <c r="O530" s="4">
        <v>2</v>
      </c>
      <c r="P530" s="4"/>
      <c r="Q530" s="4"/>
      <c r="R530" s="4"/>
      <c r="S530" s="4"/>
      <c r="T530" s="4"/>
      <c r="U530" s="4"/>
      <c r="V530" s="4"/>
      <c r="W530" s="4">
        <v>0</v>
      </c>
      <c r="X530" s="4">
        <v>1</v>
      </c>
      <c r="Y530" s="4">
        <v>0</v>
      </c>
      <c r="Z530" s="4"/>
      <c r="AA530" s="4"/>
      <c r="AB530" s="4"/>
    </row>
    <row r="531" spans="1:28" x14ac:dyDescent="0.2">
      <c r="A531" s="4">
        <v>50</v>
      </c>
      <c r="B531" s="4">
        <v>0</v>
      </c>
      <c r="C531" s="4">
        <v>0</v>
      </c>
      <c r="D531" s="4">
        <v>1</v>
      </c>
      <c r="E531" s="4">
        <v>229</v>
      </c>
      <c r="F531" s="4">
        <f>ROUND(Source!AZ520,O531)</f>
        <v>0</v>
      </c>
      <c r="G531" s="4" t="s">
        <v>107</v>
      </c>
      <c r="H531" s="4" t="s">
        <v>108</v>
      </c>
      <c r="I531" s="4"/>
      <c r="J531" s="4"/>
      <c r="K531" s="4">
        <v>-229</v>
      </c>
      <c r="L531" s="4">
        <v>10</v>
      </c>
      <c r="M531" s="4">
        <v>3</v>
      </c>
      <c r="N531" s="4" t="s">
        <v>3</v>
      </c>
      <c r="O531" s="4">
        <v>2</v>
      </c>
      <c r="P531" s="4"/>
      <c r="Q531" s="4"/>
      <c r="R531" s="4"/>
      <c r="S531" s="4"/>
      <c r="T531" s="4"/>
      <c r="U531" s="4"/>
      <c r="V531" s="4"/>
      <c r="W531" s="4">
        <v>0</v>
      </c>
      <c r="X531" s="4">
        <v>1</v>
      </c>
      <c r="Y531" s="4">
        <v>0</v>
      </c>
      <c r="Z531" s="4"/>
      <c r="AA531" s="4"/>
      <c r="AB531" s="4"/>
    </row>
    <row r="532" spans="1:28" x14ac:dyDescent="0.2">
      <c r="A532" s="4">
        <v>50</v>
      </c>
      <c r="B532" s="4">
        <v>0</v>
      </c>
      <c r="C532" s="4">
        <v>0</v>
      </c>
      <c r="D532" s="4">
        <v>1</v>
      </c>
      <c r="E532" s="4">
        <v>203</v>
      </c>
      <c r="F532" s="4">
        <f>ROUND(Source!Q520,O532)</f>
        <v>0</v>
      </c>
      <c r="G532" s="4" t="s">
        <v>109</v>
      </c>
      <c r="H532" s="4" t="s">
        <v>110</v>
      </c>
      <c r="I532" s="4"/>
      <c r="J532" s="4"/>
      <c r="K532" s="4">
        <v>-203</v>
      </c>
      <c r="L532" s="4">
        <v>11</v>
      </c>
      <c r="M532" s="4">
        <v>3</v>
      </c>
      <c r="N532" s="4" t="s">
        <v>3</v>
      </c>
      <c r="O532" s="4">
        <v>2</v>
      </c>
      <c r="P532" s="4"/>
      <c r="Q532" s="4"/>
      <c r="R532" s="4"/>
      <c r="S532" s="4"/>
      <c r="T532" s="4"/>
      <c r="U532" s="4"/>
      <c r="V532" s="4"/>
      <c r="W532" s="4">
        <v>0</v>
      </c>
      <c r="X532" s="4">
        <v>1</v>
      </c>
      <c r="Y532" s="4">
        <v>0</v>
      </c>
      <c r="Z532" s="4"/>
      <c r="AA532" s="4"/>
      <c r="AB532" s="4"/>
    </row>
    <row r="533" spans="1:28" x14ac:dyDescent="0.2">
      <c r="A533" s="4">
        <v>50</v>
      </c>
      <c r="B533" s="4">
        <v>0</v>
      </c>
      <c r="C533" s="4">
        <v>0</v>
      </c>
      <c r="D533" s="4">
        <v>1</v>
      </c>
      <c r="E533" s="4">
        <v>231</v>
      </c>
      <c r="F533" s="4">
        <f>ROUND(Source!BB520,O533)</f>
        <v>0</v>
      </c>
      <c r="G533" s="4" t="s">
        <v>111</v>
      </c>
      <c r="H533" s="4" t="s">
        <v>112</v>
      </c>
      <c r="I533" s="4"/>
      <c r="J533" s="4"/>
      <c r="K533" s="4">
        <v>-231</v>
      </c>
      <c r="L533" s="4">
        <v>12</v>
      </c>
      <c r="M533" s="4">
        <v>3</v>
      </c>
      <c r="N533" s="4" t="s">
        <v>3</v>
      </c>
      <c r="O533" s="4">
        <v>2</v>
      </c>
      <c r="P533" s="4"/>
      <c r="Q533" s="4"/>
      <c r="R533" s="4"/>
      <c r="S533" s="4"/>
      <c r="T533" s="4"/>
      <c r="U533" s="4"/>
      <c r="V533" s="4"/>
      <c r="W533" s="4">
        <v>0</v>
      </c>
      <c r="X533" s="4">
        <v>1</v>
      </c>
      <c r="Y533" s="4">
        <v>0</v>
      </c>
      <c r="Z533" s="4"/>
      <c r="AA533" s="4"/>
      <c r="AB533" s="4"/>
    </row>
    <row r="534" spans="1:28" x14ac:dyDescent="0.2">
      <c r="A534" s="4">
        <v>50</v>
      </c>
      <c r="B534" s="4">
        <v>0</v>
      </c>
      <c r="C534" s="4">
        <v>0</v>
      </c>
      <c r="D534" s="4">
        <v>1</v>
      </c>
      <c r="E534" s="4">
        <v>204</v>
      </c>
      <c r="F534" s="4">
        <f>ROUND(Source!R520,O534)</f>
        <v>0</v>
      </c>
      <c r="G534" s="4" t="s">
        <v>113</v>
      </c>
      <c r="H534" s="4" t="s">
        <v>114</v>
      </c>
      <c r="I534" s="4"/>
      <c r="J534" s="4"/>
      <c r="K534" s="4">
        <v>-204</v>
      </c>
      <c r="L534" s="4">
        <v>13</v>
      </c>
      <c r="M534" s="4">
        <v>3</v>
      </c>
      <c r="N534" s="4" t="s">
        <v>3</v>
      </c>
      <c r="O534" s="4">
        <v>2</v>
      </c>
      <c r="P534" s="4"/>
      <c r="Q534" s="4"/>
      <c r="R534" s="4"/>
      <c r="S534" s="4"/>
      <c r="T534" s="4"/>
      <c r="U534" s="4"/>
      <c r="V534" s="4"/>
      <c r="W534" s="4">
        <v>0</v>
      </c>
      <c r="X534" s="4">
        <v>1</v>
      </c>
      <c r="Y534" s="4">
        <v>0</v>
      </c>
      <c r="Z534" s="4"/>
      <c r="AA534" s="4"/>
      <c r="AB534" s="4"/>
    </row>
    <row r="535" spans="1:28" x14ac:dyDescent="0.2">
      <c r="A535" s="4">
        <v>50</v>
      </c>
      <c r="B535" s="4">
        <v>0</v>
      </c>
      <c r="C535" s="4">
        <v>0</v>
      </c>
      <c r="D535" s="4">
        <v>1</v>
      </c>
      <c r="E535" s="4">
        <v>205</v>
      </c>
      <c r="F535" s="4">
        <f>ROUND(Source!S520,O535)</f>
        <v>0</v>
      </c>
      <c r="G535" s="4" t="s">
        <v>115</v>
      </c>
      <c r="H535" s="4" t="s">
        <v>116</v>
      </c>
      <c r="I535" s="4"/>
      <c r="J535" s="4"/>
      <c r="K535" s="4">
        <v>-205</v>
      </c>
      <c r="L535" s="4">
        <v>14</v>
      </c>
      <c r="M535" s="4">
        <v>3</v>
      </c>
      <c r="N535" s="4" t="s">
        <v>3</v>
      </c>
      <c r="O535" s="4">
        <v>2</v>
      </c>
      <c r="P535" s="4"/>
      <c r="Q535" s="4"/>
      <c r="R535" s="4"/>
      <c r="S535" s="4"/>
      <c r="T535" s="4"/>
      <c r="U535" s="4"/>
      <c r="V535" s="4"/>
      <c r="W535" s="4">
        <v>0</v>
      </c>
      <c r="X535" s="4">
        <v>1</v>
      </c>
      <c r="Y535" s="4">
        <v>0</v>
      </c>
      <c r="Z535" s="4"/>
      <c r="AA535" s="4"/>
      <c r="AB535" s="4"/>
    </row>
    <row r="536" spans="1:28" x14ac:dyDescent="0.2">
      <c r="A536" s="4">
        <v>50</v>
      </c>
      <c r="B536" s="4">
        <v>0</v>
      </c>
      <c r="C536" s="4">
        <v>0</v>
      </c>
      <c r="D536" s="4">
        <v>1</v>
      </c>
      <c r="E536" s="4">
        <v>232</v>
      </c>
      <c r="F536" s="4">
        <f>ROUND(Source!BC520,O536)</f>
        <v>0</v>
      </c>
      <c r="G536" s="4" t="s">
        <v>117</v>
      </c>
      <c r="H536" s="4" t="s">
        <v>118</v>
      </c>
      <c r="I536" s="4"/>
      <c r="J536" s="4"/>
      <c r="K536" s="4">
        <v>-232</v>
      </c>
      <c r="L536" s="4">
        <v>15</v>
      </c>
      <c r="M536" s="4">
        <v>3</v>
      </c>
      <c r="N536" s="4" t="s">
        <v>3</v>
      </c>
      <c r="O536" s="4">
        <v>2</v>
      </c>
      <c r="P536" s="4"/>
      <c r="Q536" s="4"/>
      <c r="R536" s="4"/>
      <c r="S536" s="4"/>
      <c r="T536" s="4"/>
      <c r="U536" s="4"/>
      <c r="V536" s="4"/>
      <c r="W536" s="4">
        <v>0</v>
      </c>
      <c r="X536" s="4">
        <v>1</v>
      </c>
      <c r="Y536" s="4">
        <v>0</v>
      </c>
      <c r="Z536" s="4"/>
      <c r="AA536" s="4"/>
      <c r="AB536" s="4"/>
    </row>
    <row r="537" spans="1:28" x14ac:dyDescent="0.2">
      <c r="A537" s="4">
        <v>50</v>
      </c>
      <c r="B537" s="4">
        <v>0</v>
      </c>
      <c r="C537" s="4">
        <v>0</v>
      </c>
      <c r="D537" s="4">
        <v>1</v>
      </c>
      <c r="E537" s="4">
        <v>214</v>
      </c>
      <c r="F537" s="4">
        <f>ROUND(Source!AS520,O537)</f>
        <v>1429</v>
      </c>
      <c r="G537" s="4" t="s">
        <v>119</v>
      </c>
      <c r="H537" s="4" t="s">
        <v>120</v>
      </c>
      <c r="I537" s="4"/>
      <c r="J537" s="4"/>
      <c r="K537" s="4">
        <v>-214</v>
      </c>
      <c r="L537" s="4">
        <v>16</v>
      </c>
      <c r="M537" s="4">
        <v>3</v>
      </c>
      <c r="N537" s="4" t="s">
        <v>3</v>
      </c>
      <c r="O537" s="4">
        <v>2</v>
      </c>
      <c r="P537" s="4"/>
      <c r="Q537" s="4"/>
      <c r="R537" s="4"/>
      <c r="S537" s="4"/>
      <c r="T537" s="4"/>
      <c r="U537" s="4"/>
      <c r="V537" s="4"/>
      <c r="W537" s="4">
        <v>1429</v>
      </c>
      <c r="X537" s="4">
        <v>1</v>
      </c>
      <c r="Y537" s="4">
        <v>1429</v>
      </c>
      <c r="Z537" s="4"/>
      <c r="AA537" s="4"/>
      <c r="AB537" s="4"/>
    </row>
    <row r="538" spans="1:28" x14ac:dyDescent="0.2">
      <c r="A538" s="4">
        <v>50</v>
      </c>
      <c r="B538" s="4">
        <v>0</v>
      </c>
      <c r="C538" s="4">
        <v>0</v>
      </c>
      <c r="D538" s="4">
        <v>1</v>
      </c>
      <c r="E538" s="4">
        <v>215</v>
      </c>
      <c r="F538" s="4">
        <f>ROUND(Source!AT520,O538)</f>
        <v>76576.160000000003</v>
      </c>
      <c r="G538" s="4" t="s">
        <v>121</v>
      </c>
      <c r="H538" s="4" t="s">
        <v>122</v>
      </c>
      <c r="I538" s="4"/>
      <c r="J538" s="4"/>
      <c r="K538" s="4">
        <v>-215</v>
      </c>
      <c r="L538" s="4">
        <v>17</v>
      </c>
      <c r="M538" s="4">
        <v>3</v>
      </c>
      <c r="N538" s="4" t="s">
        <v>3</v>
      </c>
      <c r="O538" s="4">
        <v>2</v>
      </c>
      <c r="P538" s="4"/>
      <c r="Q538" s="4"/>
      <c r="R538" s="4"/>
      <c r="S538" s="4"/>
      <c r="T538" s="4"/>
      <c r="U538" s="4"/>
      <c r="V538" s="4"/>
      <c r="W538" s="4">
        <v>76576.160000000003</v>
      </c>
      <c r="X538" s="4">
        <v>1</v>
      </c>
      <c r="Y538" s="4">
        <v>76576.160000000003</v>
      </c>
      <c r="Z538" s="4"/>
      <c r="AA538" s="4"/>
      <c r="AB538" s="4"/>
    </row>
    <row r="539" spans="1:28" x14ac:dyDescent="0.2">
      <c r="A539" s="4">
        <v>50</v>
      </c>
      <c r="B539" s="4">
        <v>0</v>
      </c>
      <c r="C539" s="4">
        <v>0</v>
      </c>
      <c r="D539" s="4">
        <v>1</v>
      </c>
      <c r="E539" s="4">
        <v>217</v>
      </c>
      <c r="F539" s="4">
        <f>ROUND(Source!AU520,O539)</f>
        <v>0</v>
      </c>
      <c r="G539" s="4" t="s">
        <v>123</v>
      </c>
      <c r="H539" s="4" t="s">
        <v>124</v>
      </c>
      <c r="I539" s="4"/>
      <c r="J539" s="4"/>
      <c r="K539" s="4">
        <v>-217</v>
      </c>
      <c r="L539" s="4">
        <v>18</v>
      </c>
      <c r="M539" s="4">
        <v>3</v>
      </c>
      <c r="N539" s="4" t="s">
        <v>3</v>
      </c>
      <c r="O539" s="4">
        <v>2</v>
      </c>
      <c r="P539" s="4"/>
      <c r="Q539" s="4"/>
      <c r="R539" s="4"/>
      <c r="S539" s="4"/>
      <c r="T539" s="4"/>
      <c r="U539" s="4"/>
      <c r="V539" s="4"/>
      <c r="W539" s="4">
        <v>0</v>
      </c>
      <c r="X539" s="4">
        <v>1</v>
      </c>
      <c r="Y539" s="4">
        <v>0</v>
      </c>
      <c r="Z539" s="4"/>
      <c r="AA539" s="4"/>
      <c r="AB539" s="4"/>
    </row>
    <row r="540" spans="1:28" x14ac:dyDescent="0.2">
      <c r="A540" s="4">
        <v>50</v>
      </c>
      <c r="B540" s="4">
        <v>0</v>
      </c>
      <c r="C540" s="4">
        <v>0</v>
      </c>
      <c r="D540" s="4">
        <v>1</v>
      </c>
      <c r="E540" s="4">
        <v>230</v>
      </c>
      <c r="F540" s="4">
        <f>ROUND(Source!BA520,O540)</f>
        <v>0</v>
      </c>
      <c r="G540" s="4" t="s">
        <v>125</v>
      </c>
      <c r="H540" s="4" t="s">
        <v>126</v>
      </c>
      <c r="I540" s="4"/>
      <c r="J540" s="4"/>
      <c r="K540" s="4">
        <v>-230</v>
      </c>
      <c r="L540" s="4">
        <v>19</v>
      </c>
      <c r="M540" s="4">
        <v>3</v>
      </c>
      <c r="N540" s="4" t="s">
        <v>3</v>
      </c>
      <c r="O540" s="4">
        <v>2</v>
      </c>
      <c r="P540" s="4"/>
      <c r="Q540" s="4"/>
      <c r="R540" s="4"/>
      <c r="S540" s="4"/>
      <c r="T540" s="4"/>
      <c r="U540" s="4"/>
      <c r="V540" s="4"/>
      <c r="W540" s="4">
        <v>0</v>
      </c>
      <c r="X540" s="4">
        <v>1</v>
      </c>
      <c r="Y540" s="4">
        <v>0</v>
      </c>
      <c r="Z540" s="4"/>
      <c r="AA540" s="4"/>
      <c r="AB540" s="4"/>
    </row>
    <row r="541" spans="1:28" x14ac:dyDescent="0.2">
      <c r="A541" s="4">
        <v>50</v>
      </c>
      <c r="B541" s="4">
        <v>0</v>
      </c>
      <c r="C541" s="4">
        <v>0</v>
      </c>
      <c r="D541" s="4">
        <v>1</v>
      </c>
      <c r="E541" s="4">
        <v>206</v>
      </c>
      <c r="F541" s="4">
        <f>ROUND(Source!T520,O541)</f>
        <v>0</v>
      </c>
      <c r="G541" s="4" t="s">
        <v>127</v>
      </c>
      <c r="H541" s="4" t="s">
        <v>128</v>
      </c>
      <c r="I541" s="4"/>
      <c r="J541" s="4"/>
      <c r="K541" s="4">
        <v>-206</v>
      </c>
      <c r="L541" s="4">
        <v>20</v>
      </c>
      <c r="M541" s="4">
        <v>3</v>
      </c>
      <c r="N541" s="4" t="s">
        <v>3</v>
      </c>
      <c r="O541" s="4">
        <v>2</v>
      </c>
      <c r="P541" s="4"/>
      <c r="Q541" s="4"/>
      <c r="R541" s="4"/>
      <c r="S541" s="4"/>
      <c r="T541" s="4"/>
      <c r="U541" s="4"/>
      <c r="V541" s="4"/>
      <c r="W541" s="4">
        <v>0</v>
      </c>
      <c r="X541" s="4">
        <v>1</v>
      </c>
      <c r="Y541" s="4">
        <v>0</v>
      </c>
      <c r="Z541" s="4"/>
      <c r="AA541" s="4"/>
      <c r="AB541" s="4"/>
    </row>
    <row r="542" spans="1:28" x14ac:dyDescent="0.2">
      <c r="A542" s="4">
        <v>50</v>
      </c>
      <c r="B542" s="4">
        <v>0</v>
      </c>
      <c r="C542" s="4">
        <v>0</v>
      </c>
      <c r="D542" s="4">
        <v>1</v>
      </c>
      <c r="E542" s="4">
        <v>207</v>
      </c>
      <c r="F542" s="4">
        <f>Source!U520</f>
        <v>0</v>
      </c>
      <c r="G542" s="4" t="s">
        <v>129</v>
      </c>
      <c r="H542" s="4" t="s">
        <v>130</v>
      </c>
      <c r="I542" s="4"/>
      <c r="J542" s="4"/>
      <c r="K542" s="4">
        <v>-207</v>
      </c>
      <c r="L542" s="4">
        <v>21</v>
      </c>
      <c r="M542" s="4">
        <v>3</v>
      </c>
      <c r="N542" s="4" t="s">
        <v>3</v>
      </c>
      <c r="O542" s="4">
        <v>-1</v>
      </c>
      <c r="P542" s="4"/>
      <c r="Q542" s="4"/>
      <c r="R542" s="4"/>
      <c r="S542" s="4"/>
      <c r="T542" s="4"/>
      <c r="U542" s="4"/>
      <c r="V542" s="4"/>
      <c r="W542" s="4">
        <v>0</v>
      </c>
      <c r="X542" s="4">
        <v>1</v>
      </c>
      <c r="Y542" s="4">
        <v>0</v>
      </c>
      <c r="Z542" s="4"/>
      <c r="AA542" s="4"/>
      <c r="AB542" s="4"/>
    </row>
    <row r="543" spans="1:28" x14ac:dyDescent="0.2">
      <c r="A543" s="4">
        <v>50</v>
      </c>
      <c r="B543" s="4">
        <v>0</v>
      </c>
      <c r="C543" s="4">
        <v>0</v>
      </c>
      <c r="D543" s="4">
        <v>1</v>
      </c>
      <c r="E543" s="4">
        <v>208</v>
      </c>
      <c r="F543" s="4">
        <f>Source!V520</f>
        <v>0</v>
      </c>
      <c r="G543" s="4" t="s">
        <v>131</v>
      </c>
      <c r="H543" s="4" t="s">
        <v>132</v>
      </c>
      <c r="I543" s="4"/>
      <c r="J543" s="4"/>
      <c r="K543" s="4">
        <v>-208</v>
      </c>
      <c r="L543" s="4">
        <v>22</v>
      </c>
      <c r="M543" s="4">
        <v>3</v>
      </c>
      <c r="N543" s="4" t="s">
        <v>3</v>
      </c>
      <c r="O543" s="4">
        <v>-1</v>
      </c>
      <c r="P543" s="4"/>
      <c r="Q543" s="4"/>
      <c r="R543" s="4"/>
      <c r="S543" s="4"/>
      <c r="T543" s="4"/>
      <c r="U543" s="4"/>
      <c r="V543" s="4"/>
      <c r="W543" s="4">
        <v>0</v>
      </c>
      <c r="X543" s="4">
        <v>1</v>
      </c>
      <c r="Y543" s="4">
        <v>0</v>
      </c>
      <c r="Z543" s="4"/>
      <c r="AA543" s="4"/>
      <c r="AB543" s="4"/>
    </row>
    <row r="544" spans="1:28" x14ac:dyDescent="0.2">
      <c r="A544" s="4">
        <v>50</v>
      </c>
      <c r="B544" s="4">
        <v>0</v>
      </c>
      <c r="C544" s="4">
        <v>0</v>
      </c>
      <c r="D544" s="4">
        <v>1</v>
      </c>
      <c r="E544" s="4">
        <v>209</v>
      </c>
      <c r="F544" s="4">
        <f>ROUND(Source!W520,O544)</f>
        <v>0</v>
      </c>
      <c r="G544" s="4" t="s">
        <v>133</v>
      </c>
      <c r="H544" s="4" t="s">
        <v>134</v>
      </c>
      <c r="I544" s="4"/>
      <c r="J544" s="4"/>
      <c r="K544" s="4">
        <v>-209</v>
      </c>
      <c r="L544" s="4">
        <v>23</v>
      </c>
      <c r="M544" s="4">
        <v>3</v>
      </c>
      <c r="N544" s="4" t="s">
        <v>3</v>
      </c>
      <c r="O544" s="4">
        <v>2</v>
      </c>
      <c r="P544" s="4"/>
      <c r="Q544" s="4"/>
      <c r="R544" s="4"/>
      <c r="S544" s="4"/>
      <c r="T544" s="4"/>
      <c r="U544" s="4"/>
      <c r="V544" s="4"/>
      <c r="W544" s="4">
        <v>0</v>
      </c>
      <c r="X544" s="4">
        <v>1</v>
      </c>
      <c r="Y544" s="4">
        <v>0</v>
      </c>
      <c r="Z544" s="4"/>
      <c r="AA544" s="4"/>
      <c r="AB544" s="4"/>
    </row>
    <row r="545" spans="1:245" x14ac:dyDescent="0.2">
      <c r="A545" s="4">
        <v>50</v>
      </c>
      <c r="B545" s="4">
        <v>0</v>
      </c>
      <c r="C545" s="4">
        <v>0</v>
      </c>
      <c r="D545" s="4">
        <v>1</v>
      </c>
      <c r="E545" s="4">
        <v>233</v>
      </c>
      <c r="F545" s="4">
        <f>ROUND(Source!BD520,O545)</f>
        <v>0</v>
      </c>
      <c r="G545" s="4" t="s">
        <v>135</v>
      </c>
      <c r="H545" s="4" t="s">
        <v>136</v>
      </c>
      <c r="I545" s="4"/>
      <c r="J545" s="4"/>
      <c r="K545" s="4">
        <v>-233</v>
      </c>
      <c r="L545" s="4">
        <v>24</v>
      </c>
      <c r="M545" s="4">
        <v>3</v>
      </c>
      <c r="N545" s="4" t="s">
        <v>3</v>
      </c>
      <c r="O545" s="4">
        <v>2</v>
      </c>
      <c r="P545" s="4"/>
      <c r="Q545" s="4"/>
      <c r="R545" s="4"/>
      <c r="S545" s="4"/>
      <c r="T545" s="4"/>
      <c r="U545" s="4"/>
      <c r="V545" s="4"/>
      <c r="W545" s="4">
        <v>0</v>
      </c>
      <c r="X545" s="4">
        <v>1</v>
      </c>
      <c r="Y545" s="4">
        <v>0</v>
      </c>
      <c r="Z545" s="4"/>
      <c r="AA545" s="4"/>
      <c r="AB545" s="4"/>
    </row>
    <row r="546" spans="1:245" x14ac:dyDescent="0.2">
      <c r="A546" s="4">
        <v>50</v>
      </c>
      <c r="B546" s="4">
        <v>0</v>
      </c>
      <c r="C546" s="4">
        <v>0</v>
      </c>
      <c r="D546" s="4">
        <v>1</v>
      </c>
      <c r="E546" s="4">
        <v>210</v>
      </c>
      <c r="F546" s="4">
        <f>ROUND(Source!X520,O546)</f>
        <v>0</v>
      </c>
      <c r="G546" s="4" t="s">
        <v>137</v>
      </c>
      <c r="H546" s="4" t="s">
        <v>138</v>
      </c>
      <c r="I546" s="4"/>
      <c r="J546" s="4"/>
      <c r="K546" s="4">
        <v>-210</v>
      </c>
      <c r="L546" s="4">
        <v>25</v>
      </c>
      <c r="M546" s="4">
        <v>3</v>
      </c>
      <c r="N546" s="4" t="s">
        <v>3</v>
      </c>
      <c r="O546" s="4">
        <v>2</v>
      </c>
      <c r="P546" s="4"/>
      <c r="Q546" s="4"/>
      <c r="R546" s="4"/>
      <c r="S546" s="4"/>
      <c r="T546" s="4"/>
      <c r="U546" s="4"/>
      <c r="V546" s="4"/>
      <c r="W546" s="4">
        <v>0</v>
      </c>
      <c r="X546" s="4">
        <v>1</v>
      </c>
      <c r="Y546" s="4">
        <v>0</v>
      </c>
      <c r="Z546" s="4"/>
      <c r="AA546" s="4"/>
      <c r="AB546" s="4"/>
    </row>
    <row r="547" spans="1:245" x14ac:dyDescent="0.2">
      <c r="A547" s="4">
        <v>50</v>
      </c>
      <c r="B547" s="4">
        <v>0</v>
      </c>
      <c r="C547" s="4">
        <v>0</v>
      </c>
      <c r="D547" s="4">
        <v>1</v>
      </c>
      <c r="E547" s="4">
        <v>211</v>
      </c>
      <c r="F547" s="4">
        <f>ROUND(Source!Y520,O547)</f>
        <v>0</v>
      </c>
      <c r="G547" s="4" t="s">
        <v>139</v>
      </c>
      <c r="H547" s="4" t="s">
        <v>140</v>
      </c>
      <c r="I547" s="4"/>
      <c r="J547" s="4"/>
      <c r="K547" s="4">
        <v>-211</v>
      </c>
      <c r="L547" s="4">
        <v>26</v>
      </c>
      <c r="M547" s="4">
        <v>3</v>
      </c>
      <c r="N547" s="4" t="s">
        <v>3</v>
      </c>
      <c r="O547" s="4">
        <v>2</v>
      </c>
      <c r="P547" s="4"/>
      <c r="Q547" s="4"/>
      <c r="R547" s="4"/>
      <c r="S547" s="4"/>
      <c r="T547" s="4"/>
      <c r="U547" s="4"/>
      <c r="V547" s="4"/>
      <c r="W547" s="4">
        <v>0</v>
      </c>
      <c r="X547" s="4">
        <v>1</v>
      </c>
      <c r="Y547" s="4">
        <v>0</v>
      </c>
      <c r="Z547" s="4"/>
      <c r="AA547" s="4"/>
      <c r="AB547" s="4"/>
    </row>
    <row r="548" spans="1:245" x14ac:dyDescent="0.2">
      <c r="A548" s="4">
        <v>50</v>
      </c>
      <c r="B548" s="4">
        <v>0</v>
      </c>
      <c r="C548" s="4">
        <v>0</v>
      </c>
      <c r="D548" s="4">
        <v>1</v>
      </c>
      <c r="E548" s="4">
        <v>224</v>
      </c>
      <c r="F548" s="4">
        <f>ROUND(Source!AR520,O548)</f>
        <v>78005.16</v>
      </c>
      <c r="G548" s="4" t="s">
        <v>141</v>
      </c>
      <c r="H548" s="4" t="s">
        <v>142</v>
      </c>
      <c r="I548" s="4"/>
      <c r="J548" s="4"/>
      <c r="K548" s="4">
        <v>-224</v>
      </c>
      <c r="L548" s="4">
        <v>27</v>
      </c>
      <c r="M548" s="4">
        <v>3</v>
      </c>
      <c r="N548" s="4" t="s">
        <v>3</v>
      </c>
      <c r="O548" s="4">
        <v>2</v>
      </c>
      <c r="P548" s="4"/>
      <c r="Q548" s="4"/>
      <c r="R548" s="4"/>
      <c r="S548" s="4"/>
      <c r="T548" s="4"/>
      <c r="U548" s="4"/>
      <c r="V548" s="4"/>
      <c r="W548" s="4">
        <v>78005.16</v>
      </c>
      <c r="X548" s="4">
        <v>1</v>
      </c>
      <c r="Y548" s="4">
        <v>78005.16</v>
      </c>
      <c r="Z548" s="4"/>
      <c r="AA548" s="4"/>
      <c r="AB548" s="4"/>
    </row>
    <row r="550" spans="1:245" x14ac:dyDescent="0.2">
      <c r="A550" s="1">
        <v>4</v>
      </c>
      <c r="B550" s="1">
        <v>0</v>
      </c>
      <c r="C550" s="1"/>
      <c r="D550" s="1">
        <f>ROW(A567)</f>
        <v>567</v>
      </c>
      <c r="E550" s="1"/>
      <c r="F550" s="1" t="s">
        <v>18</v>
      </c>
      <c r="G550" s="1" t="s">
        <v>317</v>
      </c>
      <c r="H550" s="1" t="s">
        <v>3</v>
      </c>
      <c r="I550" s="1">
        <v>0</v>
      </c>
      <c r="J550" s="1"/>
      <c r="K550" s="1">
        <v>0</v>
      </c>
      <c r="L550" s="1"/>
      <c r="M550" s="1" t="s">
        <v>3</v>
      </c>
      <c r="N550" s="1"/>
      <c r="O550" s="1"/>
      <c r="P550" s="1"/>
      <c r="Q550" s="1"/>
      <c r="R550" s="1"/>
      <c r="S550" s="1">
        <v>0</v>
      </c>
      <c r="T550" s="1"/>
      <c r="U550" s="1" t="s">
        <v>3</v>
      </c>
      <c r="V550" s="1">
        <v>0</v>
      </c>
      <c r="W550" s="1"/>
      <c r="X550" s="1"/>
      <c r="Y550" s="1"/>
      <c r="Z550" s="1"/>
      <c r="AA550" s="1"/>
      <c r="AB550" s="1" t="s">
        <v>3</v>
      </c>
      <c r="AC550" s="1" t="s">
        <v>3</v>
      </c>
      <c r="AD550" s="1" t="s">
        <v>3</v>
      </c>
      <c r="AE550" s="1" t="s">
        <v>3</v>
      </c>
      <c r="AF550" s="1" t="s">
        <v>3</v>
      </c>
      <c r="AG550" s="1" t="s">
        <v>3</v>
      </c>
      <c r="AH550" s="1"/>
      <c r="AI550" s="1"/>
      <c r="AJ550" s="1"/>
      <c r="AK550" s="1"/>
      <c r="AL550" s="1"/>
      <c r="AM550" s="1"/>
      <c r="AN550" s="1"/>
      <c r="AO550" s="1"/>
      <c r="AP550" s="1" t="s">
        <v>3</v>
      </c>
      <c r="AQ550" s="1" t="s">
        <v>3</v>
      </c>
      <c r="AR550" s="1" t="s">
        <v>3</v>
      </c>
      <c r="AS550" s="1"/>
      <c r="AT550" s="1"/>
      <c r="AU550" s="1"/>
      <c r="AV550" s="1"/>
      <c r="AW550" s="1"/>
      <c r="AX550" s="1"/>
      <c r="AY550" s="1"/>
      <c r="AZ550" s="1" t="s">
        <v>3</v>
      </c>
      <c r="BA550" s="1"/>
      <c r="BB550" s="1" t="s">
        <v>3</v>
      </c>
      <c r="BC550" s="1" t="s">
        <v>3</v>
      </c>
      <c r="BD550" s="1" t="s">
        <v>3</v>
      </c>
      <c r="BE550" s="1" t="s">
        <v>3</v>
      </c>
      <c r="BF550" s="1" t="s">
        <v>3</v>
      </c>
      <c r="BG550" s="1" t="s">
        <v>3</v>
      </c>
      <c r="BH550" s="1" t="s">
        <v>3</v>
      </c>
      <c r="BI550" s="1" t="s">
        <v>3</v>
      </c>
      <c r="BJ550" s="1" t="s">
        <v>3</v>
      </c>
      <c r="BK550" s="1" t="s">
        <v>3</v>
      </c>
      <c r="BL550" s="1" t="s">
        <v>3</v>
      </c>
      <c r="BM550" s="1" t="s">
        <v>3</v>
      </c>
      <c r="BN550" s="1" t="s">
        <v>3</v>
      </c>
      <c r="BO550" s="1" t="s">
        <v>3</v>
      </c>
      <c r="BP550" s="1" t="s">
        <v>3</v>
      </c>
      <c r="BQ550" s="1"/>
      <c r="BR550" s="1"/>
      <c r="BS550" s="1"/>
      <c r="BT550" s="1"/>
      <c r="BU550" s="1"/>
      <c r="BV550" s="1"/>
      <c r="BW550" s="1"/>
      <c r="BX550" s="1">
        <v>0</v>
      </c>
      <c r="BY550" s="1"/>
      <c r="BZ550" s="1"/>
      <c r="CA550" s="1"/>
      <c r="CB550" s="1"/>
      <c r="CC550" s="1"/>
      <c r="CD550" s="1"/>
      <c r="CE550" s="1"/>
      <c r="CF550" s="1"/>
      <c r="CG550" s="1"/>
      <c r="CH550" s="1"/>
      <c r="CI550" s="1"/>
      <c r="CJ550" s="1">
        <v>0</v>
      </c>
    </row>
    <row r="552" spans="1:245" x14ac:dyDescent="0.2">
      <c r="A552" s="2">
        <v>52</v>
      </c>
      <c r="B552" s="2">
        <f t="shared" ref="B552:G552" si="509">B567</f>
        <v>0</v>
      </c>
      <c r="C552" s="2">
        <f t="shared" si="509"/>
        <v>4</v>
      </c>
      <c r="D552" s="2">
        <f t="shared" si="509"/>
        <v>550</v>
      </c>
      <c r="E552" s="2">
        <f t="shared" si="509"/>
        <v>0</v>
      </c>
      <c r="F552" s="2" t="str">
        <f t="shared" si="509"/>
        <v>Новый раздел</v>
      </c>
      <c r="G552" s="2" t="str">
        <f t="shared" si="509"/>
        <v>Оборудование</v>
      </c>
      <c r="H552" s="2"/>
      <c r="I552" s="2"/>
      <c r="J552" s="2"/>
      <c r="K552" s="2"/>
      <c r="L552" s="2"/>
      <c r="M552" s="2"/>
      <c r="N552" s="2"/>
      <c r="O552" s="2">
        <f t="shared" ref="O552:AT552" si="510">O567</f>
        <v>4161680.93</v>
      </c>
      <c r="P552" s="2">
        <f t="shared" si="510"/>
        <v>4161680.93</v>
      </c>
      <c r="Q552" s="2">
        <f t="shared" si="510"/>
        <v>0</v>
      </c>
      <c r="R552" s="2">
        <f t="shared" si="510"/>
        <v>0</v>
      </c>
      <c r="S552" s="2">
        <f t="shared" si="510"/>
        <v>0</v>
      </c>
      <c r="T552" s="2">
        <f t="shared" si="510"/>
        <v>0</v>
      </c>
      <c r="U552" s="2">
        <f t="shared" si="510"/>
        <v>0</v>
      </c>
      <c r="V552" s="2">
        <f t="shared" si="510"/>
        <v>0</v>
      </c>
      <c r="W552" s="2">
        <f t="shared" si="510"/>
        <v>0</v>
      </c>
      <c r="X552" s="2">
        <f t="shared" si="510"/>
        <v>0</v>
      </c>
      <c r="Y552" s="2">
        <f t="shared" si="510"/>
        <v>0</v>
      </c>
      <c r="Z552" s="2">
        <f t="shared" si="510"/>
        <v>0</v>
      </c>
      <c r="AA552" s="2">
        <f t="shared" si="510"/>
        <v>0</v>
      </c>
      <c r="AB552" s="2">
        <f t="shared" si="510"/>
        <v>4161680.93</v>
      </c>
      <c r="AC552" s="2">
        <f t="shared" si="510"/>
        <v>4161680.93</v>
      </c>
      <c r="AD552" s="2">
        <f t="shared" si="510"/>
        <v>0</v>
      </c>
      <c r="AE552" s="2">
        <f t="shared" si="510"/>
        <v>0</v>
      </c>
      <c r="AF552" s="2">
        <f t="shared" si="510"/>
        <v>0</v>
      </c>
      <c r="AG552" s="2">
        <f t="shared" si="510"/>
        <v>0</v>
      </c>
      <c r="AH552" s="2">
        <f t="shared" si="510"/>
        <v>0</v>
      </c>
      <c r="AI552" s="2">
        <f t="shared" si="510"/>
        <v>0</v>
      </c>
      <c r="AJ552" s="2">
        <f t="shared" si="510"/>
        <v>0</v>
      </c>
      <c r="AK552" s="2">
        <f t="shared" si="510"/>
        <v>0</v>
      </c>
      <c r="AL552" s="2">
        <f t="shared" si="510"/>
        <v>0</v>
      </c>
      <c r="AM552" s="2">
        <f t="shared" si="510"/>
        <v>0</v>
      </c>
      <c r="AN552" s="2">
        <f t="shared" si="510"/>
        <v>0</v>
      </c>
      <c r="AO552" s="2">
        <f t="shared" si="510"/>
        <v>0</v>
      </c>
      <c r="AP552" s="2">
        <f t="shared" si="510"/>
        <v>0</v>
      </c>
      <c r="AQ552" s="2">
        <f t="shared" si="510"/>
        <v>0</v>
      </c>
      <c r="AR552" s="2">
        <f t="shared" si="510"/>
        <v>4161680.93</v>
      </c>
      <c r="AS552" s="2">
        <f t="shared" si="510"/>
        <v>4161680.93</v>
      </c>
      <c r="AT552" s="2">
        <f t="shared" si="510"/>
        <v>0</v>
      </c>
      <c r="AU552" s="2">
        <f t="shared" ref="AU552:BZ552" si="511">AU567</f>
        <v>0</v>
      </c>
      <c r="AV552" s="2">
        <f t="shared" si="511"/>
        <v>4161680.93</v>
      </c>
      <c r="AW552" s="2">
        <f t="shared" si="511"/>
        <v>4161680.93</v>
      </c>
      <c r="AX552" s="2">
        <f t="shared" si="511"/>
        <v>0</v>
      </c>
      <c r="AY552" s="2">
        <f t="shared" si="511"/>
        <v>4161680.93</v>
      </c>
      <c r="AZ552" s="2">
        <f t="shared" si="511"/>
        <v>0</v>
      </c>
      <c r="BA552" s="2">
        <f t="shared" si="511"/>
        <v>0</v>
      </c>
      <c r="BB552" s="2">
        <f t="shared" si="511"/>
        <v>0</v>
      </c>
      <c r="BC552" s="2">
        <f t="shared" si="511"/>
        <v>0</v>
      </c>
      <c r="BD552" s="2">
        <f t="shared" si="511"/>
        <v>0</v>
      </c>
      <c r="BE552" s="2">
        <f t="shared" si="511"/>
        <v>0</v>
      </c>
      <c r="BF552" s="2">
        <f t="shared" si="511"/>
        <v>0</v>
      </c>
      <c r="BG552" s="2">
        <f t="shared" si="511"/>
        <v>0</v>
      </c>
      <c r="BH552" s="2">
        <f t="shared" si="511"/>
        <v>0</v>
      </c>
      <c r="BI552" s="2">
        <f t="shared" si="511"/>
        <v>0</v>
      </c>
      <c r="BJ552" s="2">
        <f t="shared" si="511"/>
        <v>0</v>
      </c>
      <c r="BK552" s="2">
        <f t="shared" si="511"/>
        <v>0</v>
      </c>
      <c r="BL552" s="2">
        <f t="shared" si="511"/>
        <v>0</v>
      </c>
      <c r="BM552" s="2">
        <f t="shared" si="511"/>
        <v>0</v>
      </c>
      <c r="BN552" s="2">
        <f t="shared" si="511"/>
        <v>0</v>
      </c>
      <c r="BO552" s="2">
        <f t="shared" si="511"/>
        <v>0</v>
      </c>
      <c r="BP552" s="2">
        <f t="shared" si="511"/>
        <v>0</v>
      </c>
      <c r="BQ552" s="2">
        <f t="shared" si="511"/>
        <v>0</v>
      </c>
      <c r="BR552" s="2">
        <f t="shared" si="511"/>
        <v>0</v>
      </c>
      <c r="BS552" s="2">
        <f t="shared" si="511"/>
        <v>0</v>
      </c>
      <c r="BT552" s="2">
        <f t="shared" si="511"/>
        <v>0</v>
      </c>
      <c r="BU552" s="2">
        <f t="shared" si="511"/>
        <v>0</v>
      </c>
      <c r="BV552" s="2">
        <f t="shared" si="511"/>
        <v>0</v>
      </c>
      <c r="BW552" s="2">
        <f t="shared" si="511"/>
        <v>0</v>
      </c>
      <c r="BX552" s="2">
        <f t="shared" si="511"/>
        <v>0</v>
      </c>
      <c r="BY552" s="2">
        <f t="shared" si="511"/>
        <v>0</v>
      </c>
      <c r="BZ552" s="2">
        <f t="shared" si="511"/>
        <v>0</v>
      </c>
      <c r="CA552" s="2">
        <f t="shared" ref="CA552:DF552" si="512">CA567</f>
        <v>4161680.93</v>
      </c>
      <c r="CB552" s="2">
        <f t="shared" si="512"/>
        <v>4161680.93</v>
      </c>
      <c r="CC552" s="2">
        <f t="shared" si="512"/>
        <v>0</v>
      </c>
      <c r="CD552" s="2">
        <f t="shared" si="512"/>
        <v>0</v>
      </c>
      <c r="CE552" s="2">
        <f t="shared" si="512"/>
        <v>4161680.93</v>
      </c>
      <c r="CF552" s="2">
        <f t="shared" si="512"/>
        <v>4161680.93</v>
      </c>
      <c r="CG552" s="2">
        <f t="shared" si="512"/>
        <v>0</v>
      </c>
      <c r="CH552" s="2">
        <f t="shared" si="512"/>
        <v>4161680.93</v>
      </c>
      <c r="CI552" s="2">
        <f t="shared" si="512"/>
        <v>0</v>
      </c>
      <c r="CJ552" s="2">
        <f t="shared" si="512"/>
        <v>0</v>
      </c>
      <c r="CK552" s="2">
        <f t="shared" si="512"/>
        <v>0</v>
      </c>
      <c r="CL552" s="2">
        <f t="shared" si="512"/>
        <v>0</v>
      </c>
      <c r="CM552" s="2">
        <f t="shared" si="512"/>
        <v>0</v>
      </c>
      <c r="CN552" s="2">
        <f t="shared" si="512"/>
        <v>0</v>
      </c>
      <c r="CO552" s="2">
        <f t="shared" si="512"/>
        <v>0</v>
      </c>
      <c r="CP552" s="2">
        <f t="shared" si="512"/>
        <v>0</v>
      </c>
      <c r="CQ552" s="2">
        <f t="shared" si="512"/>
        <v>0</v>
      </c>
      <c r="CR552" s="2">
        <f t="shared" si="512"/>
        <v>0</v>
      </c>
      <c r="CS552" s="2">
        <f t="shared" si="512"/>
        <v>0</v>
      </c>
      <c r="CT552" s="2">
        <f t="shared" si="512"/>
        <v>0</v>
      </c>
      <c r="CU552" s="2">
        <f t="shared" si="512"/>
        <v>0</v>
      </c>
      <c r="CV552" s="2">
        <f t="shared" si="512"/>
        <v>0</v>
      </c>
      <c r="CW552" s="2">
        <f t="shared" si="512"/>
        <v>0</v>
      </c>
      <c r="CX552" s="2">
        <f t="shared" si="512"/>
        <v>0</v>
      </c>
      <c r="CY552" s="2">
        <f t="shared" si="512"/>
        <v>0</v>
      </c>
      <c r="CZ552" s="2">
        <f t="shared" si="512"/>
        <v>0</v>
      </c>
      <c r="DA552" s="2">
        <f t="shared" si="512"/>
        <v>0</v>
      </c>
      <c r="DB552" s="2">
        <f t="shared" si="512"/>
        <v>0</v>
      </c>
      <c r="DC552" s="2">
        <f t="shared" si="512"/>
        <v>0</v>
      </c>
      <c r="DD552" s="2">
        <f t="shared" si="512"/>
        <v>0</v>
      </c>
      <c r="DE552" s="2">
        <f t="shared" si="512"/>
        <v>0</v>
      </c>
      <c r="DF552" s="2">
        <f t="shared" si="512"/>
        <v>0</v>
      </c>
      <c r="DG552" s="3">
        <f t="shared" ref="DG552:EL552" si="513">DG567</f>
        <v>0</v>
      </c>
      <c r="DH552" s="3">
        <f t="shared" si="513"/>
        <v>0</v>
      </c>
      <c r="DI552" s="3">
        <f t="shared" si="513"/>
        <v>0</v>
      </c>
      <c r="DJ552" s="3">
        <f t="shared" si="513"/>
        <v>0</v>
      </c>
      <c r="DK552" s="3">
        <f t="shared" si="513"/>
        <v>0</v>
      </c>
      <c r="DL552" s="3">
        <f t="shared" si="513"/>
        <v>0</v>
      </c>
      <c r="DM552" s="3">
        <f t="shared" si="513"/>
        <v>0</v>
      </c>
      <c r="DN552" s="3">
        <f t="shared" si="513"/>
        <v>0</v>
      </c>
      <c r="DO552" s="3">
        <f t="shared" si="513"/>
        <v>0</v>
      </c>
      <c r="DP552" s="3">
        <f t="shared" si="513"/>
        <v>0</v>
      </c>
      <c r="DQ552" s="3">
        <f t="shared" si="513"/>
        <v>0</v>
      </c>
      <c r="DR552" s="3">
        <f t="shared" si="513"/>
        <v>0</v>
      </c>
      <c r="DS552" s="3">
        <f t="shared" si="513"/>
        <v>0</v>
      </c>
      <c r="DT552" s="3">
        <f t="shared" si="513"/>
        <v>0</v>
      </c>
      <c r="DU552" s="3">
        <f t="shared" si="513"/>
        <v>0</v>
      </c>
      <c r="DV552" s="3">
        <f t="shared" si="513"/>
        <v>0</v>
      </c>
      <c r="DW552" s="3">
        <f t="shared" si="513"/>
        <v>0</v>
      </c>
      <c r="DX552" s="3">
        <f t="shared" si="513"/>
        <v>0</v>
      </c>
      <c r="DY552" s="3">
        <f t="shared" si="513"/>
        <v>0</v>
      </c>
      <c r="DZ552" s="3">
        <f t="shared" si="513"/>
        <v>0</v>
      </c>
      <c r="EA552" s="3">
        <f t="shared" si="513"/>
        <v>0</v>
      </c>
      <c r="EB552" s="3">
        <f t="shared" si="513"/>
        <v>0</v>
      </c>
      <c r="EC552" s="3">
        <f t="shared" si="513"/>
        <v>0</v>
      </c>
      <c r="ED552" s="3">
        <f t="shared" si="513"/>
        <v>0</v>
      </c>
      <c r="EE552" s="3">
        <f t="shared" si="513"/>
        <v>0</v>
      </c>
      <c r="EF552" s="3">
        <f t="shared" si="513"/>
        <v>0</v>
      </c>
      <c r="EG552" s="3">
        <f t="shared" si="513"/>
        <v>0</v>
      </c>
      <c r="EH552" s="3">
        <f t="shared" si="513"/>
        <v>0</v>
      </c>
      <c r="EI552" s="3">
        <f t="shared" si="513"/>
        <v>0</v>
      </c>
      <c r="EJ552" s="3">
        <f t="shared" si="513"/>
        <v>0</v>
      </c>
      <c r="EK552" s="3">
        <f t="shared" si="513"/>
        <v>0</v>
      </c>
      <c r="EL552" s="3">
        <f t="shared" si="513"/>
        <v>0</v>
      </c>
      <c r="EM552" s="3">
        <f t="shared" ref="EM552:FR552" si="514">EM567</f>
        <v>0</v>
      </c>
      <c r="EN552" s="3">
        <f t="shared" si="514"/>
        <v>0</v>
      </c>
      <c r="EO552" s="3">
        <f t="shared" si="514"/>
        <v>0</v>
      </c>
      <c r="EP552" s="3">
        <f t="shared" si="514"/>
        <v>0</v>
      </c>
      <c r="EQ552" s="3">
        <f t="shared" si="514"/>
        <v>0</v>
      </c>
      <c r="ER552" s="3">
        <f t="shared" si="514"/>
        <v>0</v>
      </c>
      <c r="ES552" s="3">
        <f t="shared" si="514"/>
        <v>0</v>
      </c>
      <c r="ET552" s="3">
        <f t="shared" si="514"/>
        <v>0</v>
      </c>
      <c r="EU552" s="3">
        <f t="shared" si="514"/>
        <v>0</v>
      </c>
      <c r="EV552" s="3">
        <f t="shared" si="514"/>
        <v>0</v>
      </c>
      <c r="EW552" s="3">
        <f t="shared" si="514"/>
        <v>0</v>
      </c>
      <c r="EX552" s="3">
        <f t="shared" si="514"/>
        <v>0</v>
      </c>
      <c r="EY552" s="3">
        <f t="shared" si="514"/>
        <v>0</v>
      </c>
      <c r="EZ552" s="3">
        <f t="shared" si="514"/>
        <v>0</v>
      </c>
      <c r="FA552" s="3">
        <f t="shared" si="514"/>
        <v>0</v>
      </c>
      <c r="FB552" s="3">
        <f t="shared" si="514"/>
        <v>0</v>
      </c>
      <c r="FC552" s="3">
        <f t="shared" si="514"/>
        <v>0</v>
      </c>
      <c r="FD552" s="3">
        <f t="shared" si="514"/>
        <v>0</v>
      </c>
      <c r="FE552" s="3">
        <f t="shared" si="514"/>
        <v>0</v>
      </c>
      <c r="FF552" s="3">
        <f t="shared" si="514"/>
        <v>0</v>
      </c>
      <c r="FG552" s="3">
        <f t="shared" si="514"/>
        <v>0</v>
      </c>
      <c r="FH552" s="3">
        <f t="shared" si="514"/>
        <v>0</v>
      </c>
      <c r="FI552" s="3">
        <f t="shared" si="514"/>
        <v>0</v>
      </c>
      <c r="FJ552" s="3">
        <f t="shared" si="514"/>
        <v>0</v>
      </c>
      <c r="FK552" s="3">
        <f t="shared" si="514"/>
        <v>0</v>
      </c>
      <c r="FL552" s="3">
        <f t="shared" si="514"/>
        <v>0</v>
      </c>
      <c r="FM552" s="3">
        <f t="shared" si="514"/>
        <v>0</v>
      </c>
      <c r="FN552" s="3">
        <f t="shared" si="514"/>
        <v>0</v>
      </c>
      <c r="FO552" s="3">
        <f t="shared" si="514"/>
        <v>0</v>
      </c>
      <c r="FP552" s="3">
        <f t="shared" si="514"/>
        <v>0</v>
      </c>
      <c r="FQ552" s="3">
        <f t="shared" si="514"/>
        <v>0</v>
      </c>
      <c r="FR552" s="3">
        <f t="shared" si="514"/>
        <v>0</v>
      </c>
      <c r="FS552" s="3">
        <f t="shared" ref="FS552:GX552" si="515">FS567</f>
        <v>0</v>
      </c>
      <c r="FT552" s="3">
        <f t="shared" si="515"/>
        <v>0</v>
      </c>
      <c r="FU552" s="3">
        <f t="shared" si="515"/>
        <v>0</v>
      </c>
      <c r="FV552" s="3">
        <f t="shared" si="515"/>
        <v>0</v>
      </c>
      <c r="FW552" s="3">
        <f t="shared" si="515"/>
        <v>0</v>
      </c>
      <c r="FX552" s="3">
        <f t="shared" si="515"/>
        <v>0</v>
      </c>
      <c r="FY552" s="3">
        <f t="shared" si="515"/>
        <v>0</v>
      </c>
      <c r="FZ552" s="3">
        <f t="shared" si="515"/>
        <v>0</v>
      </c>
      <c r="GA552" s="3">
        <f t="shared" si="515"/>
        <v>0</v>
      </c>
      <c r="GB552" s="3">
        <f t="shared" si="515"/>
        <v>0</v>
      </c>
      <c r="GC552" s="3">
        <f t="shared" si="515"/>
        <v>0</v>
      </c>
      <c r="GD552" s="3">
        <f t="shared" si="515"/>
        <v>0</v>
      </c>
      <c r="GE552" s="3">
        <f t="shared" si="515"/>
        <v>0</v>
      </c>
      <c r="GF552" s="3">
        <f t="shared" si="515"/>
        <v>0</v>
      </c>
      <c r="GG552" s="3">
        <f t="shared" si="515"/>
        <v>0</v>
      </c>
      <c r="GH552" s="3">
        <f t="shared" si="515"/>
        <v>0</v>
      </c>
      <c r="GI552" s="3">
        <f t="shared" si="515"/>
        <v>0</v>
      </c>
      <c r="GJ552" s="3">
        <f t="shared" si="515"/>
        <v>0</v>
      </c>
      <c r="GK552" s="3">
        <f t="shared" si="515"/>
        <v>0</v>
      </c>
      <c r="GL552" s="3">
        <f t="shared" si="515"/>
        <v>0</v>
      </c>
      <c r="GM552" s="3">
        <f t="shared" si="515"/>
        <v>0</v>
      </c>
      <c r="GN552" s="3">
        <f t="shared" si="515"/>
        <v>0</v>
      </c>
      <c r="GO552" s="3">
        <f t="shared" si="515"/>
        <v>0</v>
      </c>
      <c r="GP552" s="3">
        <f t="shared" si="515"/>
        <v>0</v>
      </c>
      <c r="GQ552" s="3">
        <f t="shared" si="515"/>
        <v>0</v>
      </c>
      <c r="GR552" s="3">
        <f t="shared" si="515"/>
        <v>0</v>
      </c>
      <c r="GS552" s="3">
        <f t="shared" si="515"/>
        <v>0</v>
      </c>
      <c r="GT552" s="3">
        <f t="shared" si="515"/>
        <v>0</v>
      </c>
      <c r="GU552" s="3">
        <f t="shared" si="515"/>
        <v>0</v>
      </c>
      <c r="GV552" s="3">
        <f t="shared" si="515"/>
        <v>0</v>
      </c>
      <c r="GW552" s="3">
        <f t="shared" si="515"/>
        <v>0</v>
      </c>
      <c r="GX552" s="3">
        <f t="shared" si="515"/>
        <v>0</v>
      </c>
    </row>
    <row r="554" spans="1:245" x14ac:dyDescent="0.2">
      <c r="A554">
        <v>17</v>
      </c>
      <c r="B554">
        <v>0</v>
      </c>
      <c r="E554" t="s">
        <v>318</v>
      </c>
      <c r="F554" t="s">
        <v>319</v>
      </c>
      <c r="G554" t="s">
        <v>451</v>
      </c>
      <c r="H554" t="s">
        <v>321</v>
      </c>
      <c r="I554">
        <v>2</v>
      </c>
      <c r="J554">
        <v>0</v>
      </c>
      <c r="K554">
        <v>2</v>
      </c>
      <c r="O554">
        <f t="shared" ref="O554:O565" si="516">ROUND(CP554,2)</f>
        <v>1187880</v>
      </c>
      <c r="P554">
        <f t="shared" ref="P554:P565" si="517">ROUND((ROUND((AC554*AW554*I554),2)*BC554),2)</f>
        <v>1187880</v>
      </c>
      <c r="Q554">
        <f t="shared" ref="Q554:Q565" si="518">(ROUND((ROUND(((ET554)*AV554*I554),2)*BB554),2)+ROUND((ROUND(((AE554-(EU554))*AV554*I554),2)*BS554),2))</f>
        <v>0</v>
      </c>
      <c r="R554">
        <f t="shared" ref="R554:R565" si="519">ROUND((ROUND((AE554*AV554*I554),2)*BS554),2)</f>
        <v>0</v>
      </c>
      <c r="S554">
        <f t="shared" ref="S554:S565" si="520">ROUND((ROUND((AF554*AV554*I554),2)*BA554),2)</f>
        <v>0</v>
      </c>
      <c r="T554">
        <f t="shared" ref="T554:T565" si="521">ROUND(CU554*I554,2)</f>
        <v>0</v>
      </c>
      <c r="U554">
        <f t="shared" ref="U554:U565" si="522">CV554*I554</f>
        <v>0</v>
      </c>
      <c r="V554">
        <f t="shared" ref="V554:V565" si="523">CW554*I554</f>
        <v>0</v>
      </c>
      <c r="W554">
        <f t="shared" ref="W554:W565" si="524">ROUND(CX554*I554,2)</f>
        <v>0</v>
      </c>
      <c r="X554">
        <f t="shared" ref="X554:X565" si="525">ROUND(CY554,2)</f>
        <v>0</v>
      </c>
      <c r="Y554">
        <f t="shared" ref="Y554:Y565" si="526">ROUND(CZ554,2)</f>
        <v>0</v>
      </c>
      <c r="AA554">
        <v>54436342</v>
      </c>
      <c r="AB554">
        <f t="shared" ref="AB554:AB565" si="527">ROUND((AC554+AD554+AF554),6)</f>
        <v>593940</v>
      </c>
      <c r="AC554">
        <f t="shared" ref="AC554:AC565" si="528">ROUND((ES554),6)</f>
        <v>593940</v>
      </c>
      <c r="AD554">
        <f t="shared" ref="AD554:AD565" si="529">ROUND((((ET554)-(EU554))+AE554),6)</f>
        <v>0</v>
      </c>
      <c r="AE554">
        <f t="shared" ref="AE554:AE565" si="530">ROUND((EU554),6)</f>
        <v>0</v>
      </c>
      <c r="AF554">
        <f t="shared" ref="AF554:AF565" si="531">ROUND((EV554),6)</f>
        <v>0</v>
      </c>
      <c r="AG554">
        <f t="shared" ref="AG554:AG565" si="532">ROUND((AP554),6)</f>
        <v>0</v>
      </c>
      <c r="AH554">
        <f t="shared" ref="AH554:AH565" si="533">(EW554)</f>
        <v>0</v>
      </c>
      <c r="AI554">
        <f t="shared" ref="AI554:AI565" si="534">(EX554)</f>
        <v>0</v>
      </c>
      <c r="AJ554">
        <f t="shared" ref="AJ554:AJ565" si="535">(AS554)</f>
        <v>0</v>
      </c>
      <c r="AK554">
        <v>593940</v>
      </c>
      <c r="AL554">
        <v>593940</v>
      </c>
      <c r="AM554">
        <v>0</v>
      </c>
      <c r="AN554">
        <v>0</v>
      </c>
      <c r="AO554">
        <v>0</v>
      </c>
      <c r="AP554">
        <v>0</v>
      </c>
      <c r="AQ554">
        <v>0</v>
      </c>
      <c r="AR554">
        <v>0</v>
      </c>
      <c r="AS554">
        <v>0</v>
      </c>
      <c r="AT554">
        <v>0</v>
      </c>
      <c r="AU554">
        <v>0</v>
      </c>
      <c r="AV554">
        <v>1</v>
      </c>
      <c r="AW554">
        <v>1</v>
      </c>
      <c r="AZ554">
        <v>1</v>
      </c>
      <c r="BA554">
        <v>1</v>
      </c>
      <c r="BB554">
        <v>1</v>
      </c>
      <c r="BC554">
        <v>1</v>
      </c>
      <c r="BD554" t="s">
        <v>3</v>
      </c>
      <c r="BE554" t="s">
        <v>3</v>
      </c>
      <c r="BF554" t="s">
        <v>3</v>
      </c>
      <c r="BG554" t="s">
        <v>3</v>
      </c>
      <c r="BH554">
        <v>3</v>
      </c>
      <c r="BI554">
        <v>1</v>
      </c>
      <c r="BJ554" t="s">
        <v>3</v>
      </c>
      <c r="BM554">
        <v>1617</v>
      </c>
      <c r="BN554">
        <v>0</v>
      </c>
      <c r="BO554" t="s">
        <v>3</v>
      </c>
      <c r="BP554">
        <v>0</v>
      </c>
      <c r="BQ554">
        <v>200</v>
      </c>
      <c r="BR554">
        <v>0</v>
      </c>
      <c r="BS554">
        <v>1</v>
      </c>
      <c r="BT554">
        <v>1</v>
      </c>
      <c r="BU554">
        <v>1</v>
      </c>
      <c r="BV554">
        <v>1</v>
      </c>
      <c r="BW554">
        <v>1</v>
      </c>
      <c r="BX554">
        <v>1</v>
      </c>
      <c r="BY554" t="s">
        <v>3</v>
      </c>
      <c r="BZ554">
        <v>0</v>
      </c>
      <c r="CA554">
        <v>0</v>
      </c>
      <c r="CB554" t="s">
        <v>3</v>
      </c>
      <c r="CE554">
        <v>30</v>
      </c>
      <c r="CF554">
        <v>0</v>
      </c>
      <c r="CG554">
        <v>0</v>
      </c>
      <c r="CM554">
        <v>0</v>
      </c>
      <c r="CN554" t="s">
        <v>3</v>
      </c>
      <c r="CO554">
        <v>0</v>
      </c>
      <c r="CP554">
        <f t="shared" ref="CP554:CP565" si="536">(P554+Q554+S554)</f>
        <v>1187880</v>
      </c>
      <c r="CQ554">
        <f t="shared" ref="CQ554:CQ565" si="537">ROUND((ROUND((AC554*AW554*1),2)*BC554),2)</f>
        <v>593940</v>
      </c>
      <c r="CR554">
        <f t="shared" ref="CR554:CR565" si="538">(ROUND((ROUND(((ET554)*AV554*1),2)*BB554),2)+ROUND((ROUND(((AE554-(EU554))*AV554*1),2)*BS554),2))</f>
        <v>0</v>
      </c>
      <c r="CS554">
        <f t="shared" ref="CS554:CS565" si="539">ROUND((ROUND((AE554*AV554*1),2)*BS554),2)</f>
        <v>0</v>
      </c>
      <c r="CT554">
        <f t="shared" ref="CT554:CT565" si="540">ROUND((ROUND((AF554*AV554*1),2)*BA554),2)</f>
        <v>0</v>
      </c>
      <c r="CU554">
        <f t="shared" ref="CU554:CU565" si="541">AG554</f>
        <v>0</v>
      </c>
      <c r="CV554">
        <f t="shared" ref="CV554:CV565" si="542">(AH554*AV554)</f>
        <v>0</v>
      </c>
      <c r="CW554">
        <f t="shared" ref="CW554:CW565" si="543">AI554</f>
        <v>0</v>
      </c>
      <c r="CX554">
        <f t="shared" ref="CX554:CX565" si="544">AJ554</f>
        <v>0</v>
      </c>
      <c r="CY554">
        <f t="shared" ref="CY554:CY565" si="545">S554*(BZ554/100)</f>
        <v>0</v>
      </c>
      <c r="CZ554">
        <f t="shared" ref="CZ554:CZ565" si="546">S554*(CA554/100)</f>
        <v>0</v>
      </c>
      <c r="DC554" t="s">
        <v>3</v>
      </c>
      <c r="DD554" t="s">
        <v>3</v>
      </c>
      <c r="DE554" t="s">
        <v>3</v>
      </c>
      <c r="DF554" t="s">
        <v>3</v>
      </c>
      <c r="DG554" t="s">
        <v>3</v>
      </c>
      <c r="DH554" t="s">
        <v>3</v>
      </c>
      <c r="DI554" t="s">
        <v>3</v>
      </c>
      <c r="DJ554" t="s">
        <v>3</v>
      </c>
      <c r="DK554" t="s">
        <v>3</v>
      </c>
      <c r="DL554" t="s">
        <v>3</v>
      </c>
      <c r="DM554" t="s">
        <v>3</v>
      </c>
      <c r="DN554">
        <v>0</v>
      </c>
      <c r="DO554">
        <v>0</v>
      </c>
      <c r="DP554">
        <v>1</v>
      </c>
      <c r="DQ554">
        <v>1</v>
      </c>
      <c r="DU554">
        <v>1013</v>
      </c>
      <c r="DV554" t="s">
        <v>321</v>
      </c>
      <c r="DW554" t="s">
        <v>321</v>
      </c>
      <c r="DX554">
        <v>1</v>
      </c>
      <c r="DZ554" t="s">
        <v>3</v>
      </c>
      <c r="EA554" t="s">
        <v>3</v>
      </c>
      <c r="EB554" t="s">
        <v>3</v>
      </c>
      <c r="EC554" t="s">
        <v>3</v>
      </c>
      <c r="EE554">
        <v>54009361</v>
      </c>
      <c r="EF554">
        <v>200</v>
      </c>
      <c r="EG554" t="s">
        <v>268</v>
      </c>
      <c r="EH554">
        <v>0</v>
      </c>
      <c r="EI554" t="s">
        <v>3</v>
      </c>
      <c r="EJ554">
        <v>1</v>
      </c>
      <c r="EK554">
        <v>1617</v>
      </c>
      <c r="EL554" t="s">
        <v>269</v>
      </c>
      <c r="EM554" t="s">
        <v>270</v>
      </c>
      <c r="EO554" t="s">
        <v>3</v>
      </c>
      <c r="EQ554">
        <v>0</v>
      </c>
      <c r="ER554">
        <v>593940</v>
      </c>
      <c r="ES554">
        <v>593940</v>
      </c>
      <c r="ET554">
        <v>0</v>
      </c>
      <c r="EU554">
        <v>0</v>
      </c>
      <c r="EV554">
        <v>0</v>
      </c>
      <c r="EW554">
        <v>0</v>
      </c>
      <c r="EX554">
        <v>0</v>
      </c>
      <c r="EY554">
        <v>0</v>
      </c>
      <c r="EZ554">
        <v>5</v>
      </c>
      <c r="FC554">
        <v>1</v>
      </c>
      <c r="FD554">
        <v>18</v>
      </c>
      <c r="FF554">
        <v>684000</v>
      </c>
      <c r="FQ554">
        <v>0</v>
      </c>
      <c r="FR554">
        <f t="shared" ref="FR554:FR565" si="547">ROUND(IF(AND(BH554=3,BI554=3),P554,0),2)</f>
        <v>0</v>
      </c>
      <c r="FS554">
        <v>0</v>
      </c>
      <c r="FX554">
        <v>0</v>
      </c>
      <c r="FY554">
        <v>0</v>
      </c>
      <c r="GA554" t="s">
        <v>452</v>
      </c>
      <c r="GD554">
        <v>0</v>
      </c>
      <c r="GF554">
        <v>1917323740</v>
      </c>
      <c r="GG554">
        <v>2</v>
      </c>
      <c r="GH554">
        <v>3</v>
      </c>
      <c r="GI554">
        <v>-2</v>
      </c>
      <c r="GJ554">
        <v>0</v>
      </c>
      <c r="GK554">
        <f>ROUND(R554*(R12)/100,2)</f>
        <v>0</v>
      </c>
      <c r="GL554">
        <f t="shared" ref="GL554:GL565" si="548">ROUND(IF(AND(BH554=3,BI554=3,FS554&lt;&gt;0),P554,0),2)</f>
        <v>0</v>
      </c>
      <c r="GM554">
        <f t="shared" ref="GM554:GM565" si="549">ROUND(O554+X554+Y554+GK554,2)+GX554</f>
        <v>1187880</v>
      </c>
      <c r="GN554">
        <f t="shared" ref="GN554:GN565" si="550">IF(OR(BI554=0,BI554=1),ROUND(O554+X554+Y554+GK554,2),0)</f>
        <v>1187880</v>
      </c>
      <c r="GO554">
        <f t="shared" ref="GO554:GO565" si="551">IF(BI554=2,ROUND(O554+X554+Y554+GK554,2),0)</f>
        <v>0</v>
      </c>
      <c r="GP554">
        <f t="shared" ref="GP554:GP565" si="552">IF(BI554=4,ROUND(O554+X554+Y554+GK554,2)+GX554,0)</f>
        <v>0</v>
      </c>
      <c r="GR554">
        <v>1</v>
      </c>
      <c r="GS554">
        <v>1</v>
      </c>
      <c r="GT554">
        <v>0</v>
      </c>
      <c r="GU554" t="s">
        <v>3</v>
      </c>
      <c r="GV554">
        <f t="shared" ref="GV554:GV565" si="553">ROUND((GT554),6)</f>
        <v>0</v>
      </c>
      <c r="GW554">
        <v>1</v>
      </c>
      <c r="GX554">
        <f t="shared" ref="GX554:GX565" si="554">ROUND(HC554*I554,2)</f>
        <v>0</v>
      </c>
      <c r="HA554">
        <v>0</v>
      </c>
      <c r="HB554">
        <v>0</v>
      </c>
      <c r="HC554">
        <f t="shared" ref="HC554:HC565" si="555">GV554*GW554</f>
        <v>0</v>
      </c>
      <c r="HE554" t="s">
        <v>323</v>
      </c>
      <c r="HF554" t="s">
        <v>62</v>
      </c>
      <c r="HM554" t="s">
        <v>3</v>
      </c>
      <c r="HN554" t="s">
        <v>3</v>
      </c>
      <c r="HO554" t="s">
        <v>3</v>
      </c>
      <c r="HP554" t="s">
        <v>3</v>
      </c>
      <c r="HQ554" t="s">
        <v>3</v>
      </c>
      <c r="IK554">
        <v>0</v>
      </c>
    </row>
    <row r="555" spans="1:245" x14ac:dyDescent="0.2">
      <c r="A555">
        <v>17</v>
      </c>
      <c r="B555">
        <v>0</v>
      </c>
      <c r="E555" t="s">
        <v>324</v>
      </c>
      <c r="F555" t="s">
        <v>319</v>
      </c>
      <c r="G555" t="s">
        <v>453</v>
      </c>
      <c r="H555" t="s">
        <v>321</v>
      </c>
      <c r="I555">
        <v>2</v>
      </c>
      <c r="J555">
        <v>0</v>
      </c>
      <c r="K555">
        <v>2</v>
      </c>
      <c r="O555">
        <f t="shared" si="516"/>
        <v>1033316.66</v>
      </c>
      <c r="P555">
        <f t="shared" si="517"/>
        <v>1033316.66</v>
      </c>
      <c r="Q555">
        <f t="shared" si="518"/>
        <v>0</v>
      </c>
      <c r="R555">
        <f t="shared" si="519"/>
        <v>0</v>
      </c>
      <c r="S555">
        <f t="shared" si="520"/>
        <v>0</v>
      </c>
      <c r="T555">
        <f t="shared" si="521"/>
        <v>0</v>
      </c>
      <c r="U555">
        <f t="shared" si="522"/>
        <v>0</v>
      </c>
      <c r="V555">
        <f t="shared" si="523"/>
        <v>0</v>
      </c>
      <c r="W555">
        <f t="shared" si="524"/>
        <v>0</v>
      </c>
      <c r="X555">
        <f t="shared" si="525"/>
        <v>0</v>
      </c>
      <c r="Y555">
        <f t="shared" si="526"/>
        <v>0</v>
      </c>
      <c r="AA555">
        <v>54436342</v>
      </c>
      <c r="AB555">
        <f t="shared" si="527"/>
        <v>516658.33</v>
      </c>
      <c r="AC555">
        <f t="shared" si="528"/>
        <v>516658.33</v>
      </c>
      <c r="AD555">
        <f t="shared" si="529"/>
        <v>0</v>
      </c>
      <c r="AE555">
        <f t="shared" si="530"/>
        <v>0</v>
      </c>
      <c r="AF555">
        <f t="shared" si="531"/>
        <v>0</v>
      </c>
      <c r="AG555">
        <f t="shared" si="532"/>
        <v>0</v>
      </c>
      <c r="AH555">
        <f t="shared" si="533"/>
        <v>0</v>
      </c>
      <c r="AI555">
        <f t="shared" si="534"/>
        <v>0</v>
      </c>
      <c r="AJ555">
        <f t="shared" si="535"/>
        <v>0</v>
      </c>
      <c r="AK555">
        <v>516658.33</v>
      </c>
      <c r="AL555">
        <v>516658.33</v>
      </c>
      <c r="AM555">
        <v>0</v>
      </c>
      <c r="AN555">
        <v>0</v>
      </c>
      <c r="AO555">
        <v>0</v>
      </c>
      <c r="AP555">
        <v>0</v>
      </c>
      <c r="AQ555">
        <v>0</v>
      </c>
      <c r="AR555">
        <v>0</v>
      </c>
      <c r="AS555">
        <v>0</v>
      </c>
      <c r="AT555">
        <v>0</v>
      </c>
      <c r="AU555">
        <v>0</v>
      </c>
      <c r="AV555">
        <v>1</v>
      </c>
      <c r="AW555">
        <v>1</v>
      </c>
      <c r="AZ555">
        <v>1</v>
      </c>
      <c r="BA555">
        <v>1</v>
      </c>
      <c r="BB555">
        <v>1</v>
      </c>
      <c r="BC555">
        <v>1</v>
      </c>
      <c r="BD555" t="s">
        <v>3</v>
      </c>
      <c r="BE555" t="s">
        <v>3</v>
      </c>
      <c r="BF555" t="s">
        <v>3</v>
      </c>
      <c r="BG555" t="s">
        <v>3</v>
      </c>
      <c r="BH555">
        <v>3</v>
      </c>
      <c r="BI555">
        <v>1</v>
      </c>
      <c r="BJ555" t="s">
        <v>3</v>
      </c>
      <c r="BM555">
        <v>1617</v>
      </c>
      <c r="BN555">
        <v>0</v>
      </c>
      <c r="BO555" t="s">
        <v>3</v>
      </c>
      <c r="BP555">
        <v>0</v>
      </c>
      <c r="BQ555">
        <v>200</v>
      </c>
      <c r="BR555">
        <v>0</v>
      </c>
      <c r="BS555">
        <v>1</v>
      </c>
      <c r="BT555">
        <v>1</v>
      </c>
      <c r="BU555">
        <v>1</v>
      </c>
      <c r="BV555">
        <v>1</v>
      </c>
      <c r="BW555">
        <v>1</v>
      </c>
      <c r="BX555">
        <v>1</v>
      </c>
      <c r="BY555" t="s">
        <v>3</v>
      </c>
      <c r="BZ555">
        <v>0</v>
      </c>
      <c r="CA555">
        <v>0</v>
      </c>
      <c r="CB555" t="s">
        <v>3</v>
      </c>
      <c r="CE555">
        <v>30</v>
      </c>
      <c r="CF555">
        <v>0</v>
      </c>
      <c r="CG555">
        <v>0</v>
      </c>
      <c r="CM555">
        <v>0</v>
      </c>
      <c r="CN555" t="s">
        <v>3</v>
      </c>
      <c r="CO555">
        <v>0</v>
      </c>
      <c r="CP555">
        <f t="shared" si="536"/>
        <v>1033316.66</v>
      </c>
      <c r="CQ555">
        <f t="shared" si="537"/>
        <v>516658.33</v>
      </c>
      <c r="CR555">
        <f t="shared" si="538"/>
        <v>0</v>
      </c>
      <c r="CS555">
        <f t="shared" si="539"/>
        <v>0</v>
      </c>
      <c r="CT555">
        <f t="shared" si="540"/>
        <v>0</v>
      </c>
      <c r="CU555">
        <f t="shared" si="541"/>
        <v>0</v>
      </c>
      <c r="CV555">
        <f t="shared" si="542"/>
        <v>0</v>
      </c>
      <c r="CW555">
        <f t="shared" si="543"/>
        <v>0</v>
      </c>
      <c r="CX555">
        <f t="shared" si="544"/>
        <v>0</v>
      </c>
      <c r="CY555">
        <f t="shared" si="545"/>
        <v>0</v>
      </c>
      <c r="CZ555">
        <f t="shared" si="546"/>
        <v>0</v>
      </c>
      <c r="DC555" t="s">
        <v>3</v>
      </c>
      <c r="DD555" t="s">
        <v>3</v>
      </c>
      <c r="DE555" t="s">
        <v>3</v>
      </c>
      <c r="DF555" t="s">
        <v>3</v>
      </c>
      <c r="DG555" t="s">
        <v>3</v>
      </c>
      <c r="DH555" t="s">
        <v>3</v>
      </c>
      <c r="DI555" t="s">
        <v>3</v>
      </c>
      <c r="DJ555" t="s">
        <v>3</v>
      </c>
      <c r="DK555" t="s">
        <v>3</v>
      </c>
      <c r="DL555" t="s">
        <v>3</v>
      </c>
      <c r="DM555" t="s">
        <v>3</v>
      </c>
      <c r="DN555">
        <v>0</v>
      </c>
      <c r="DO555">
        <v>0</v>
      </c>
      <c r="DP555">
        <v>1</v>
      </c>
      <c r="DQ555">
        <v>1</v>
      </c>
      <c r="DU555">
        <v>1013</v>
      </c>
      <c r="DV555" t="s">
        <v>321</v>
      </c>
      <c r="DW555" t="s">
        <v>321</v>
      </c>
      <c r="DX555">
        <v>1</v>
      </c>
      <c r="DZ555" t="s">
        <v>3</v>
      </c>
      <c r="EA555" t="s">
        <v>3</v>
      </c>
      <c r="EB555" t="s">
        <v>3</v>
      </c>
      <c r="EC555" t="s">
        <v>3</v>
      </c>
      <c r="EE555">
        <v>54009361</v>
      </c>
      <c r="EF555">
        <v>200</v>
      </c>
      <c r="EG555" t="s">
        <v>268</v>
      </c>
      <c r="EH555">
        <v>0</v>
      </c>
      <c r="EI555" t="s">
        <v>3</v>
      </c>
      <c r="EJ555">
        <v>1</v>
      </c>
      <c r="EK555">
        <v>1617</v>
      </c>
      <c r="EL555" t="s">
        <v>269</v>
      </c>
      <c r="EM555" t="s">
        <v>270</v>
      </c>
      <c r="EO555" t="s">
        <v>3</v>
      </c>
      <c r="EQ555">
        <v>0</v>
      </c>
      <c r="ER555">
        <v>516658.33</v>
      </c>
      <c r="ES555">
        <v>516658.33</v>
      </c>
      <c r="ET555">
        <v>0</v>
      </c>
      <c r="EU555">
        <v>0</v>
      </c>
      <c r="EV555">
        <v>0</v>
      </c>
      <c r="EW555">
        <v>0</v>
      </c>
      <c r="EX555">
        <v>0</v>
      </c>
      <c r="EY555">
        <v>0</v>
      </c>
      <c r="EZ555">
        <v>5</v>
      </c>
      <c r="FC555">
        <v>1</v>
      </c>
      <c r="FD555">
        <v>18</v>
      </c>
      <c r="FF555">
        <v>595000</v>
      </c>
      <c r="FQ555">
        <v>0</v>
      </c>
      <c r="FR555">
        <f t="shared" si="547"/>
        <v>0</v>
      </c>
      <c r="FS555">
        <v>0</v>
      </c>
      <c r="FX555">
        <v>0</v>
      </c>
      <c r="FY555">
        <v>0</v>
      </c>
      <c r="GA555" t="s">
        <v>454</v>
      </c>
      <c r="GD555">
        <v>0</v>
      </c>
      <c r="GF555">
        <v>-1774964827</v>
      </c>
      <c r="GG555">
        <v>2</v>
      </c>
      <c r="GH555">
        <v>3</v>
      </c>
      <c r="GI555">
        <v>-2</v>
      </c>
      <c r="GJ555">
        <v>0</v>
      </c>
      <c r="GK555">
        <f>ROUND(R555*(R12)/100,2)</f>
        <v>0</v>
      </c>
      <c r="GL555">
        <f t="shared" si="548"/>
        <v>0</v>
      </c>
      <c r="GM555">
        <f t="shared" si="549"/>
        <v>1033316.66</v>
      </c>
      <c r="GN555">
        <f t="shared" si="550"/>
        <v>1033316.66</v>
      </c>
      <c r="GO555">
        <f t="shared" si="551"/>
        <v>0</v>
      </c>
      <c r="GP555">
        <f t="shared" si="552"/>
        <v>0</v>
      </c>
      <c r="GR555">
        <v>1</v>
      </c>
      <c r="GS555">
        <v>1</v>
      </c>
      <c r="GT555">
        <v>0</v>
      </c>
      <c r="GU555" t="s">
        <v>3</v>
      </c>
      <c r="GV555">
        <f t="shared" si="553"/>
        <v>0</v>
      </c>
      <c r="GW555">
        <v>1</v>
      </c>
      <c r="GX555">
        <f t="shared" si="554"/>
        <v>0</v>
      </c>
      <c r="HA555">
        <v>0</v>
      </c>
      <c r="HB555">
        <v>0</v>
      </c>
      <c r="HC555">
        <f t="shared" si="555"/>
        <v>0</v>
      </c>
      <c r="HE555" t="s">
        <v>323</v>
      </c>
      <c r="HF555" t="s">
        <v>62</v>
      </c>
      <c r="HM555" t="s">
        <v>3</v>
      </c>
      <c r="HN555" t="s">
        <v>3</v>
      </c>
      <c r="HO555" t="s">
        <v>3</v>
      </c>
      <c r="HP555" t="s">
        <v>3</v>
      </c>
      <c r="HQ555" t="s">
        <v>3</v>
      </c>
      <c r="IK555">
        <v>0</v>
      </c>
    </row>
    <row r="556" spans="1:245" x14ac:dyDescent="0.2">
      <c r="A556">
        <v>17</v>
      </c>
      <c r="B556">
        <v>0</v>
      </c>
      <c r="E556" t="s">
        <v>328</v>
      </c>
      <c r="F556" t="s">
        <v>319</v>
      </c>
      <c r="G556" t="s">
        <v>455</v>
      </c>
      <c r="H556" t="s">
        <v>321</v>
      </c>
      <c r="I556">
        <v>2</v>
      </c>
      <c r="J556">
        <v>0</v>
      </c>
      <c r="K556">
        <v>2</v>
      </c>
      <c r="O556">
        <f t="shared" si="516"/>
        <v>1033316.66</v>
      </c>
      <c r="P556">
        <f t="shared" si="517"/>
        <v>1033316.66</v>
      </c>
      <c r="Q556">
        <f t="shared" si="518"/>
        <v>0</v>
      </c>
      <c r="R556">
        <f t="shared" si="519"/>
        <v>0</v>
      </c>
      <c r="S556">
        <f t="shared" si="520"/>
        <v>0</v>
      </c>
      <c r="T556">
        <f t="shared" si="521"/>
        <v>0</v>
      </c>
      <c r="U556">
        <f t="shared" si="522"/>
        <v>0</v>
      </c>
      <c r="V556">
        <f t="shared" si="523"/>
        <v>0</v>
      </c>
      <c r="W556">
        <f t="shared" si="524"/>
        <v>0</v>
      </c>
      <c r="X556">
        <f t="shared" si="525"/>
        <v>0</v>
      </c>
      <c r="Y556">
        <f t="shared" si="526"/>
        <v>0</v>
      </c>
      <c r="AA556">
        <v>54436342</v>
      </c>
      <c r="AB556">
        <f t="shared" si="527"/>
        <v>516658.33</v>
      </c>
      <c r="AC556">
        <f t="shared" si="528"/>
        <v>516658.33</v>
      </c>
      <c r="AD556">
        <f t="shared" si="529"/>
        <v>0</v>
      </c>
      <c r="AE556">
        <f t="shared" si="530"/>
        <v>0</v>
      </c>
      <c r="AF556">
        <f t="shared" si="531"/>
        <v>0</v>
      </c>
      <c r="AG556">
        <f t="shared" si="532"/>
        <v>0</v>
      </c>
      <c r="AH556">
        <f t="shared" si="533"/>
        <v>0</v>
      </c>
      <c r="AI556">
        <f t="shared" si="534"/>
        <v>0</v>
      </c>
      <c r="AJ556">
        <f t="shared" si="535"/>
        <v>0</v>
      </c>
      <c r="AK556">
        <v>516658.33</v>
      </c>
      <c r="AL556">
        <v>516658.33</v>
      </c>
      <c r="AM556">
        <v>0</v>
      </c>
      <c r="AN556">
        <v>0</v>
      </c>
      <c r="AO556">
        <v>0</v>
      </c>
      <c r="AP556">
        <v>0</v>
      </c>
      <c r="AQ556">
        <v>0</v>
      </c>
      <c r="AR556">
        <v>0</v>
      </c>
      <c r="AS556">
        <v>0</v>
      </c>
      <c r="AT556">
        <v>0</v>
      </c>
      <c r="AU556">
        <v>0</v>
      </c>
      <c r="AV556">
        <v>1</v>
      </c>
      <c r="AW556">
        <v>1</v>
      </c>
      <c r="AZ556">
        <v>1</v>
      </c>
      <c r="BA556">
        <v>1</v>
      </c>
      <c r="BB556">
        <v>1</v>
      </c>
      <c r="BC556">
        <v>1</v>
      </c>
      <c r="BD556" t="s">
        <v>3</v>
      </c>
      <c r="BE556" t="s">
        <v>3</v>
      </c>
      <c r="BF556" t="s">
        <v>3</v>
      </c>
      <c r="BG556" t="s">
        <v>3</v>
      </c>
      <c r="BH556">
        <v>3</v>
      </c>
      <c r="BI556">
        <v>1</v>
      </c>
      <c r="BJ556" t="s">
        <v>3</v>
      </c>
      <c r="BM556">
        <v>1617</v>
      </c>
      <c r="BN556">
        <v>0</v>
      </c>
      <c r="BO556" t="s">
        <v>3</v>
      </c>
      <c r="BP556">
        <v>0</v>
      </c>
      <c r="BQ556">
        <v>200</v>
      </c>
      <c r="BR556">
        <v>0</v>
      </c>
      <c r="BS556">
        <v>1</v>
      </c>
      <c r="BT556">
        <v>1</v>
      </c>
      <c r="BU556">
        <v>1</v>
      </c>
      <c r="BV556">
        <v>1</v>
      </c>
      <c r="BW556">
        <v>1</v>
      </c>
      <c r="BX556">
        <v>1</v>
      </c>
      <c r="BY556" t="s">
        <v>3</v>
      </c>
      <c r="BZ556">
        <v>0</v>
      </c>
      <c r="CA556">
        <v>0</v>
      </c>
      <c r="CB556" t="s">
        <v>3</v>
      </c>
      <c r="CE556">
        <v>30</v>
      </c>
      <c r="CF556">
        <v>0</v>
      </c>
      <c r="CG556">
        <v>0</v>
      </c>
      <c r="CM556">
        <v>0</v>
      </c>
      <c r="CN556" t="s">
        <v>3</v>
      </c>
      <c r="CO556">
        <v>0</v>
      </c>
      <c r="CP556">
        <f t="shared" si="536"/>
        <v>1033316.66</v>
      </c>
      <c r="CQ556">
        <f t="shared" si="537"/>
        <v>516658.33</v>
      </c>
      <c r="CR556">
        <f t="shared" si="538"/>
        <v>0</v>
      </c>
      <c r="CS556">
        <f t="shared" si="539"/>
        <v>0</v>
      </c>
      <c r="CT556">
        <f t="shared" si="540"/>
        <v>0</v>
      </c>
      <c r="CU556">
        <f t="shared" si="541"/>
        <v>0</v>
      </c>
      <c r="CV556">
        <f t="shared" si="542"/>
        <v>0</v>
      </c>
      <c r="CW556">
        <f t="shared" si="543"/>
        <v>0</v>
      </c>
      <c r="CX556">
        <f t="shared" si="544"/>
        <v>0</v>
      </c>
      <c r="CY556">
        <f t="shared" si="545"/>
        <v>0</v>
      </c>
      <c r="CZ556">
        <f t="shared" si="546"/>
        <v>0</v>
      </c>
      <c r="DC556" t="s">
        <v>3</v>
      </c>
      <c r="DD556" t="s">
        <v>3</v>
      </c>
      <c r="DE556" t="s">
        <v>3</v>
      </c>
      <c r="DF556" t="s">
        <v>3</v>
      </c>
      <c r="DG556" t="s">
        <v>3</v>
      </c>
      <c r="DH556" t="s">
        <v>3</v>
      </c>
      <c r="DI556" t="s">
        <v>3</v>
      </c>
      <c r="DJ556" t="s">
        <v>3</v>
      </c>
      <c r="DK556" t="s">
        <v>3</v>
      </c>
      <c r="DL556" t="s">
        <v>3</v>
      </c>
      <c r="DM556" t="s">
        <v>3</v>
      </c>
      <c r="DN556">
        <v>0</v>
      </c>
      <c r="DO556">
        <v>0</v>
      </c>
      <c r="DP556">
        <v>1</v>
      </c>
      <c r="DQ556">
        <v>1</v>
      </c>
      <c r="DU556">
        <v>1013</v>
      </c>
      <c r="DV556" t="s">
        <v>321</v>
      </c>
      <c r="DW556" t="s">
        <v>321</v>
      </c>
      <c r="DX556">
        <v>1</v>
      </c>
      <c r="DZ556" t="s">
        <v>3</v>
      </c>
      <c r="EA556" t="s">
        <v>3</v>
      </c>
      <c r="EB556" t="s">
        <v>3</v>
      </c>
      <c r="EC556" t="s">
        <v>3</v>
      </c>
      <c r="EE556">
        <v>54009361</v>
      </c>
      <c r="EF556">
        <v>200</v>
      </c>
      <c r="EG556" t="s">
        <v>268</v>
      </c>
      <c r="EH556">
        <v>0</v>
      </c>
      <c r="EI556" t="s">
        <v>3</v>
      </c>
      <c r="EJ556">
        <v>1</v>
      </c>
      <c r="EK556">
        <v>1617</v>
      </c>
      <c r="EL556" t="s">
        <v>269</v>
      </c>
      <c r="EM556" t="s">
        <v>270</v>
      </c>
      <c r="EO556" t="s">
        <v>3</v>
      </c>
      <c r="EQ556">
        <v>0</v>
      </c>
      <c r="ER556">
        <v>516658.33</v>
      </c>
      <c r="ES556">
        <v>516658.33</v>
      </c>
      <c r="ET556">
        <v>0</v>
      </c>
      <c r="EU556">
        <v>0</v>
      </c>
      <c r="EV556">
        <v>0</v>
      </c>
      <c r="EW556">
        <v>0</v>
      </c>
      <c r="EX556">
        <v>0</v>
      </c>
      <c r="EY556">
        <v>0</v>
      </c>
      <c r="EZ556">
        <v>5</v>
      </c>
      <c r="FC556">
        <v>1</v>
      </c>
      <c r="FD556">
        <v>18</v>
      </c>
      <c r="FF556">
        <v>595000</v>
      </c>
      <c r="FQ556">
        <v>0</v>
      </c>
      <c r="FR556">
        <f t="shared" si="547"/>
        <v>0</v>
      </c>
      <c r="FS556">
        <v>0</v>
      </c>
      <c r="FX556">
        <v>0</v>
      </c>
      <c r="FY556">
        <v>0</v>
      </c>
      <c r="GA556" t="s">
        <v>454</v>
      </c>
      <c r="GD556">
        <v>0</v>
      </c>
      <c r="GF556">
        <v>-1478651473</v>
      </c>
      <c r="GG556">
        <v>2</v>
      </c>
      <c r="GH556">
        <v>3</v>
      </c>
      <c r="GI556">
        <v>-2</v>
      </c>
      <c r="GJ556">
        <v>0</v>
      </c>
      <c r="GK556">
        <f>ROUND(R556*(R12)/100,2)</f>
        <v>0</v>
      </c>
      <c r="GL556">
        <f t="shared" si="548"/>
        <v>0</v>
      </c>
      <c r="GM556">
        <f t="shared" si="549"/>
        <v>1033316.66</v>
      </c>
      <c r="GN556">
        <f t="shared" si="550"/>
        <v>1033316.66</v>
      </c>
      <c r="GO556">
        <f t="shared" si="551"/>
        <v>0</v>
      </c>
      <c r="GP556">
        <f t="shared" si="552"/>
        <v>0</v>
      </c>
      <c r="GR556">
        <v>1</v>
      </c>
      <c r="GS556">
        <v>1</v>
      </c>
      <c r="GT556">
        <v>0</v>
      </c>
      <c r="GU556" t="s">
        <v>3</v>
      </c>
      <c r="GV556">
        <f t="shared" si="553"/>
        <v>0</v>
      </c>
      <c r="GW556">
        <v>1</v>
      </c>
      <c r="GX556">
        <f t="shared" si="554"/>
        <v>0</v>
      </c>
      <c r="HA556">
        <v>0</v>
      </c>
      <c r="HB556">
        <v>0</v>
      </c>
      <c r="HC556">
        <f t="shared" si="555"/>
        <v>0</v>
      </c>
      <c r="HE556" t="s">
        <v>323</v>
      </c>
      <c r="HF556" t="s">
        <v>62</v>
      </c>
      <c r="HM556" t="s">
        <v>3</v>
      </c>
      <c r="HN556" t="s">
        <v>3</v>
      </c>
      <c r="HO556" t="s">
        <v>3</v>
      </c>
      <c r="HP556" t="s">
        <v>3</v>
      </c>
      <c r="HQ556" t="s">
        <v>3</v>
      </c>
      <c r="IK556">
        <v>0</v>
      </c>
    </row>
    <row r="557" spans="1:245" x14ac:dyDescent="0.2">
      <c r="A557">
        <v>17</v>
      </c>
      <c r="B557">
        <v>0</v>
      </c>
      <c r="E557" t="s">
        <v>332</v>
      </c>
      <c r="F557" t="s">
        <v>319</v>
      </c>
      <c r="G557" t="s">
        <v>456</v>
      </c>
      <c r="H557" t="s">
        <v>321</v>
      </c>
      <c r="I557">
        <v>1</v>
      </c>
      <c r="J557">
        <v>0</v>
      </c>
      <c r="K557">
        <v>1</v>
      </c>
      <c r="O557">
        <f t="shared" si="516"/>
        <v>494081.67</v>
      </c>
      <c r="P557">
        <f t="shared" si="517"/>
        <v>494081.67</v>
      </c>
      <c r="Q557">
        <f t="shared" si="518"/>
        <v>0</v>
      </c>
      <c r="R557">
        <f t="shared" si="519"/>
        <v>0</v>
      </c>
      <c r="S557">
        <f t="shared" si="520"/>
        <v>0</v>
      </c>
      <c r="T557">
        <f t="shared" si="521"/>
        <v>0</v>
      </c>
      <c r="U557">
        <f t="shared" si="522"/>
        <v>0</v>
      </c>
      <c r="V557">
        <f t="shared" si="523"/>
        <v>0</v>
      </c>
      <c r="W557">
        <f t="shared" si="524"/>
        <v>0</v>
      </c>
      <c r="X557">
        <f t="shared" si="525"/>
        <v>0</v>
      </c>
      <c r="Y557">
        <f t="shared" si="526"/>
        <v>0</v>
      </c>
      <c r="AA557">
        <v>54436342</v>
      </c>
      <c r="AB557">
        <f t="shared" si="527"/>
        <v>494081.67</v>
      </c>
      <c r="AC557">
        <f t="shared" si="528"/>
        <v>494081.67</v>
      </c>
      <c r="AD557">
        <f t="shared" si="529"/>
        <v>0</v>
      </c>
      <c r="AE557">
        <f t="shared" si="530"/>
        <v>0</v>
      </c>
      <c r="AF557">
        <f t="shared" si="531"/>
        <v>0</v>
      </c>
      <c r="AG557">
        <f t="shared" si="532"/>
        <v>0</v>
      </c>
      <c r="AH557">
        <f t="shared" si="533"/>
        <v>0</v>
      </c>
      <c r="AI557">
        <f t="shared" si="534"/>
        <v>0</v>
      </c>
      <c r="AJ557">
        <f t="shared" si="535"/>
        <v>0</v>
      </c>
      <c r="AK557">
        <v>494081.67</v>
      </c>
      <c r="AL557">
        <v>494081.67</v>
      </c>
      <c r="AM557">
        <v>0</v>
      </c>
      <c r="AN557">
        <v>0</v>
      </c>
      <c r="AO557">
        <v>0</v>
      </c>
      <c r="AP557">
        <v>0</v>
      </c>
      <c r="AQ557">
        <v>0</v>
      </c>
      <c r="AR557">
        <v>0</v>
      </c>
      <c r="AS557">
        <v>0</v>
      </c>
      <c r="AT557">
        <v>0</v>
      </c>
      <c r="AU557">
        <v>0</v>
      </c>
      <c r="AV557">
        <v>1</v>
      </c>
      <c r="AW557">
        <v>1</v>
      </c>
      <c r="AZ557">
        <v>1</v>
      </c>
      <c r="BA557">
        <v>1</v>
      </c>
      <c r="BB557">
        <v>1</v>
      </c>
      <c r="BC557">
        <v>1</v>
      </c>
      <c r="BD557" t="s">
        <v>3</v>
      </c>
      <c r="BE557" t="s">
        <v>3</v>
      </c>
      <c r="BF557" t="s">
        <v>3</v>
      </c>
      <c r="BG557" t="s">
        <v>3</v>
      </c>
      <c r="BH557">
        <v>3</v>
      </c>
      <c r="BI557">
        <v>1</v>
      </c>
      <c r="BJ557" t="s">
        <v>3</v>
      </c>
      <c r="BM557">
        <v>1617</v>
      </c>
      <c r="BN557">
        <v>0</v>
      </c>
      <c r="BO557" t="s">
        <v>3</v>
      </c>
      <c r="BP557">
        <v>0</v>
      </c>
      <c r="BQ557">
        <v>200</v>
      </c>
      <c r="BR557">
        <v>0</v>
      </c>
      <c r="BS557">
        <v>1</v>
      </c>
      <c r="BT557">
        <v>1</v>
      </c>
      <c r="BU557">
        <v>1</v>
      </c>
      <c r="BV557">
        <v>1</v>
      </c>
      <c r="BW557">
        <v>1</v>
      </c>
      <c r="BX557">
        <v>1</v>
      </c>
      <c r="BY557" t="s">
        <v>3</v>
      </c>
      <c r="BZ557">
        <v>0</v>
      </c>
      <c r="CA557">
        <v>0</v>
      </c>
      <c r="CB557" t="s">
        <v>3</v>
      </c>
      <c r="CE557">
        <v>30</v>
      </c>
      <c r="CF557">
        <v>0</v>
      </c>
      <c r="CG557">
        <v>0</v>
      </c>
      <c r="CM557">
        <v>0</v>
      </c>
      <c r="CN557" t="s">
        <v>3</v>
      </c>
      <c r="CO557">
        <v>0</v>
      </c>
      <c r="CP557">
        <f t="shared" si="536"/>
        <v>494081.67</v>
      </c>
      <c r="CQ557">
        <f t="shared" si="537"/>
        <v>494081.67</v>
      </c>
      <c r="CR557">
        <f t="shared" si="538"/>
        <v>0</v>
      </c>
      <c r="CS557">
        <f t="shared" si="539"/>
        <v>0</v>
      </c>
      <c r="CT557">
        <f t="shared" si="540"/>
        <v>0</v>
      </c>
      <c r="CU557">
        <f t="shared" si="541"/>
        <v>0</v>
      </c>
      <c r="CV557">
        <f t="shared" si="542"/>
        <v>0</v>
      </c>
      <c r="CW557">
        <f t="shared" si="543"/>
        <v>0</v>
      </c>
      <c r="CX557">
        <f t="shared" si="544"/>
        <v>0</v>
      </c>
      <c r="CY557">
        <f t="shared" si="545"/>
        <v>0</v>
      </c>
      <c r="CZ557">
        <f t="shared" si="546"/>
        <v>0</v>
      </c>
      <c r="DC557" t="s">
        <v>3</v>
      </c>
      <c r="DD557" t="s">
        <v>3</v>
      </c>
      <c r="DE557" t="s">
        <v>3</v>
      </c>
      <c r="DF557" t="s">
        <v>3</v>
      </c>
      <c r="DG557" t="s">
        <v>3</v>
      </c>
      <c r="DH557" t="s">
        <v>3</v>
      </c>
      <c r="DI557" t="s">
        <v>3</v>
      </c>
      <c r="DJ557" t="s">
        <v>3</v>
      </c>
      <c r="DK557" t="s">
        <v>3</v>
      </c>
      <c r="DL557" t="s">
        <v>3</v>
      </c>
      <c r="DM557" t="s">
        <v>3</v>
      </c>
      <c r="DN557">
        <v>0</v>
      </c>
      <c r="DO557">
        <v>0</v>
      </c>
      <c r="DP557">
        <v>1</v>
      </c>
      <c r="DQ557">
        <v>1</v>
      </c>
      <c r="DU557">
        <v>1013</v>
      </c>
      <c r="DV557" t="s">
        <v>321</v>
      </c>
      <c r="DW557" t="s">
        <v>321</v>
      </c>
      <c r="DX557">
        <v>1</v>
      </c>
      <c r="DZ557" t="s">
        <v>3</v>
      </c>
      <c r="EA557" t="s">
        <v>3</v>
      </c>
      <c r="EB557" t="s">
        <v>3</v>
      </c>
      <c r="EC557" t="s">
        <v>3</v>
      </c>
      <c r="EE557">
        <v>54009361</v>
      </c>
      <c r="EF557">
        <v>200</v>
      </c>
      <c r="EG557" t="s">
        <v>268</v>
      </c>
      <c r="EH557">
        <v>0</v>
      </c>
      <c r="EI557" t="s">
        <v>3</v>
      </c>
      <c r="EJ557">
        <v>1</v>
      </c>
      <c r="EK557">
        <v>1617</v>
      </c>
      <c r="EL557" t="s">
        <v>269</v>
      </c>
      <c r="EM557" t="s">
        <v>270</v>
      </c>
      <c r="EO557" t="s">
        <v>3</v>
      </c>
      <c r="EQ557">
        <v>0</v>
      </c>
      <c r="ER557">
        <v>494081.67</v>
      </c>
      <c r="ES557">
        <v>494081.67</v>
      </c>
      <c r="ET557">
        <v>0</v>
      </c>
      <c r="EU557">
        <v>0</v>
      </c>
      <c r="EV557">
        <v>0</v>
      </c>
      <c r="EW557">
        <v>0</v>
      </c>
      <c r="EX557">
        <v>0</v>
      </c>
      <c r="EY557">
        <v>0</v>
      </c>
      <c r="EZ557">
        <v>5</v>
      </c>
      <c r="FC557">
        <v>1</v>
      </c>
      <c r="FD557">
        <v>18</v>
      </c>
      <c r="FF557">
        <v>569000</v>
      </c>
      <c r="FQ557">
        <v>0</v>
      </c>
      <c r="FR557">
        <f t="shared" si="547"/>
        <v>0</v>
      </c>
      <c r="FS557">
        <v>0</v>
      </c>
      <c r="FX557">
        <v>0</v>
      </c>
      <c r="FY557">
        <v>0</v>
      </c>
      <c r="GA557" t="s">
        <v>457</v>
      </c>
      <c r="GD557">
        <v>0</v>
      </c>
      <c r="GF557">
        <v>1601569132</v>
      </c>
      <c r="GG557">
        <v>2</v>
      </c>
      <c r="GH557">
        <v>3</v>
      </c>
      <c r="GI557">
        <v>-2</v>
      </c>
      <c r="GJ557">
        <v>0</v>
      </c>
      <c r="GK557">
        <f>ROUND(R557*(R12)/100,2)</f>
        <v>0</v>
      </c>
      <c r="GL557">
        <f t="shared" si="548"/>
        <v>0</v>
      </c>
      <c r="GM557">
        <f t="shared" si="549"/>
        <v>494081.67</v>
      </c>
      <c r="GN557">
        <f t="shared" si="550"/>
        <v>494081.67</v>
      </c>
      <c r="GO557">
        <f t="shared" si="551"/>
        <v>0</v>
      </c>
      <c r="GP557">
        <f t="shared" si="552"/>
        <v>0</v>
      </c>
      <c r="GR557">
        <v>1</v>
      </c>
      <c r="GS557">
        <v>1</v>
      </c>
      <c r="GT557">
        <v>0</v>
      </c>
      <c r="GU557" t="s">
        <v>3</v>
      </c>
      <c r="GV557">
        <f t="shared" si="553"/>
        <v>0</v>
      </c>
      <c r="GW557">
        <v>1</v>
      </c>
      <c r="GX557">
        <f t="shared" si="554"/>
        <v>0</v>
      </c>
      <c r="HA557">
        <v>0</v>
      </c>
      <c r="HB557">
        <v>0</v>
      </c>
      <c r="HC557">
        <f t="shared" si="555"/>
        <v>0</v>
      </c>
      <c r="HE557" t="s">
        <v>323</v>
      </c>
      <c r="HF557" t="s">
        <v>62</v>
      </c>
      <c r="HM557" t="s">
        <v>3</v>
      </c>
      <c r="HN557" t="s">
        <v>3</v>
      </c>
      <c r="HO557" t="s">
        <v>3</v>
      </c>
      <c r="HP557" t="s">
        <v>3</v>
      </c>
      <c r="HQ557" t="s">
        <v>3</v>
      </c>
      <c r="IK557">
        <v>0</v>
      </c>
    </row>
    <row r="558" spans="1:245" x14ac:dyDescent="0.2">
      <c r="A558">
        <v>17</v>
      </c>
      <c r="B558">
        <v>0</v>
      </c>
      <c r="E558" t="s">
        <v>335</v>
      </c>
      <c r="F558" t="s">
        <v>319</v>
      </c>
      <c r="G558" t="s">
        <v>458</v>
      </c>
      <c r="H558" t="s">
        <v>321</v>
      </c>
      <c r="I558">
        <v>1</v>
      </c>
      <c r="J558">
        <v>0</v>
      </c>
      <c r="K558">
        <v>1</v>
      </c>
      <c r="O558">
        <f t="shared" si="516"/>
        <v>145011.67000000001</v>
      </c>
      <c r="P558">
        <f t="shared" si="517"/>
        <v>145011.67000000001</v>
      </c>
      <c r="Q558">
        <f t="shared" si="518"/>
        <v>0</v>
      </c>
      <c r="R558">
        <f t="shared" si="519"/>
        <v>0</v>
      </c>
      <c r="S558">
        <f t="shared" si="520"/>
        <v>0</v>
      </c>
      <c r="T558">
        <f t="shared" si="521"/>
        <v>0</v>
      </c>
      <c r="U558">
        <f t="shared" si="522"/>
        <v>0</v>
      </c>
      <c r="V558">
        <f t="shared" si="523"/>
        <v>0</v>
      </c>
      <c r="W558">
        <f t="shared" si="524"/>
        <v>0</v>
      </c>
      <c r="X558">
        <f t="shared" si="525"/>
        <v>0</v>
      </c>
      <c r="Y558">
        <f t="shared" si="526"/>
        <v>0</v>
      </c>
      <c r="AA558">
        <v>54436342</v>
      </c>
      <c r="AB558">
        <f t="shared" si="527"/>
        <v>145011.67000000001</v>
      </c>
      <c r="AC558">
        <f t="shared" si="528"/>
        <v>145011.67000000001</v>
      </c>
      <c r="AD558">
        <f t="shared" si="529"/>
        <v>0</v>
      </c>
      <c r="AE558">
        <f t="shared" si="530"/>
        <v>0</v>
      </c>
      <c r="AF558">
        <f t="shared" si="531"/>
        <v>0</v>
      </c>
      <c r="AG558">
        <f t="shared" si="532"/>
        <v>0</v>
      </c>
      <c r="AH558">
        <f t="shared" si="533"/>
        <v>0</v>
      </c>
      <c r="AI558">
        <f t="shared" si="534"/>
        <v>0</v>
      </c>
      <c r="AJ558">
        <f t="shared" si="535"/>
        <v>0</v>
      </c>
      <c r="AK558">
        <v>145011.67000000001</v>
      </c>
      <c r="AL558">
        <v>145011.67000000001</v>
      </c>
      <c r="AM558">
        <v>0</v>
      </c>
      <c r="AN558">
        <v>0</v>
      </c>
      <c r="AO558">
        <v>0</v>
      </c>
      <c r="AP558">
        <v>0</v>
      </c>
      <c r="AQ558">
        <v>0</v>
      </c>
      <c r="AR558">
        <v>0</v>
      </c>
      <c r="AS558">
        <v>0</v>
      </c>
      <c r="AT558">
        <v>0</v>
      </c>
      <c r="AU558">
        <v>0</v>
      </c>
      <c r="AV558">
        <v>1</v>
      </c>
      <c r="AW558">
        <v>1</v>
      </c>
      <c r="AZ558">
        <v>1</v>
      </c>
      <c r="BA558">
        <v>1</v>
      </c>
      <c r="BB558">
        <v>1</v>
      </c>
      <c r="BC558">
        <v>1</v>
      </c>
      <c r="BD558" t="s">
        <v>3</v>
      </c>
      <c r="BE558" t="s">
        <v>3</v>
      </c>
      <c r="BF558" t="s">
        <v>3</v>
      </c>
      <c r="BG558" t="s">
        <v>3</v>
      </c>
      <c r="BH558">
        <v>3</v>
      </c>
      <c r="BI558">
        <v>1</v>
      </c>
      <c r="BJ558" t="s">
        <v>3</v>
      </c>
      <c r="BM558">
        <v>1617</v>
      </c>
      <c r="BN558">
        <v>0</v>
      </c>
      <c r="BO558" t="s">
        <v>3</v>
      </c>
      <c r="BP558">
        <v>0</v>
      </c>
      <c r="BQ558">
        <v>200</v>
      </c>
      <c r="BR558">
        <v>0</v>
      </c>
      <c r="BS558">
        <v>1</v>
      </c>
      <c r="BT558">
        <v>1</v>
      </c>
      <c r="BU558">
        <v>1</v>
      </c>
      <c r="BV558">
        <v>1</v>
      </c>
      <c r="BW558">
        <v>1</v>
      </c>
      <c r="BX558">
        <v>1</v>
      </c>
      <c r="BY558" t="s">
        <v>3</v>
      </c>
      <c r="BZ558">
        <v>0</v>
      </c>
      <c r="CA558">
        <v>0</v>
      </c>
      <c r="CB558" t="s">
        <v>3</v>
      </c>
      <c r="CE558">
        <v>30</v>
      </c>
      <c r="CF558">
        <v>0</v>
      </c>
      <c r="CG558">
        <v>0</v>
      </c>
      <c r="CM558">
        <v>0</v>
      </c>
      <c r="CN558" t="s">
        <v>3</v>
      </c>
      <c r="CO558">
        <v>0</v>
      </c>
      <c r="CP558">
        <f t="shared" si="536"/>
        <v>145011.67000000001</v>
      </c>
      <c r="CQ558">
        <f t="shared" si="537"/>
        <v>145011.67000000001</v>
      </c>
      <c r="CR558">
        <f t="shared" si="538"/>
        <v>0</v>
      </c>
      <c r="CS558">
        <f t="shared" si="539"/>
        <v>0</v>
      </c>
      <c r="CT558">
        <f t="shared" si="540"/>
        <v>0</v>
      </c>
      <c r="CU558">
        <f t="shared" si="541"/>
        <v>0</v>
      </c>
      <c r="CV558">
        <f t="shared" si="542"/>
        <v>0</v>
      </c>
      <c r="CW558">
        <f t="shared" si="543"/>
        <v>0</v>
      </c>
      <c r="CX558">
        <f t="shared" si="544"/>
        <v>0</v>
      </c>
      <c r="CY558">
        <f t="shared" si="545"/>
        <v>0</v>
      </c>
      <c r="CZ558">
        <f t="shared" si="546"/>
        <v>0</v>
      </c>
      <c r="DC558" t="s">
        <v>3</v>
      </c>
      <c r="DD558" t="s">
        <v>3</v>
      </c>
      <c r="DE558" t="s">
        <v>3</v>
      </c>
      <c r="DF558" t="s">
        <v>3</v>
      </c>
      <c r="DG558" t="s">
        <v>3</v>
      </c>
      <c r="DH558" t="s">
        <v>3</v>
      </c>
      <c r="DI558" t="s">
        <v>3</v>
      </c>
      <c r="DJ558" t="s">
        <v>3</v>
      </c>
      <c r="DK558" t="s">
        <v>3</v>
      </c>
      <c r="DL558" t="s">
        <v>3</v>
      </c>
      <c r="DM558" t="s">
        <v>3</v>
      </c>
      <c r="DN558">
        <v>0</v>
      </c>
      <c r="DO558">
        <v>0</v>
      </c>
      <c r="DP558">
        <v>1</v>
      </c>
      <c r="DQ558">
        <v>1</v>
      </c>
      <c r="DU558">
        <v>1013</v>
      </c>
      <c r="DV558" t="s">
        <v>321</v>
      </c>
      <c r="DW558" t="s">
        <v>321</v>
      </c>
      <c r="DX558">
        <v>1</v>
      </c>
      <c r="DZ558" t="s">
        <v>3</v>
      </c>
      <c r="EA558" t="s">
        <v>3</v>
      </c>
      <c r="EB558" t="s">
        <v>3</v>
      </c>
      <c r="EC558" t="s">
        <v>3</v>
      </c>
      <c r="EE558">
        <v>54009361</v>
      </c>
      <c r="EF558">
        <v>200</v>
      </c>
      <c r="EG558" t="s">
        <v>268</v>
      </c>
      <c r="EH558">
        <v>0</v>
      </c>
      <c r="EI558" t="s">
        <v>3</v>
      </c>
      <c r="EJ558">
        <v>1</v>
      </c>
      <c r="EK558">
        <v>1617</v>
      </c>
      <c r="EL558" t="s">
        <v>269</v>
      </c>
      <c r="EM558" t="s">
        <v>270</v>
      </c>
      <c r="EO558" t="s">
        <v>3</v>
      </c>
      <c r="EQ558">
        <v>0</v>
      </c>
      <c r="ER558">
        <v>145011.67000000001</v>
      </c>
      <c r="ES558">
        <v>145011.67000000001</v>
      </c>
      <c r="ET558">
        <v>0</v>
      </c>
      <c r="EU558">
        <v>0</v>
      </c>
      <c r="EV558">
        <v>0</v>
      </c>
      <c r="EW558">
        <v>0</v>
      </c>
      <c r="EX558">
        <v>0</v>
      </c>
      <c r="EY558">
        <v>0</v>
      </c>
      <c r="EZ558">
        <v>5</v>
      </c>
      <c r="FC558">
        <v>1</v>
      </c>
      <c r="FD558">
        <v>18</v>
      </c>
      <c r="FF558">
        <v>167000</v>
      </c>
      <c r="FQ558">
        <v>0</v>
      </c>
      <c r="FR558">
        <f t="shared" si="547"/>
        <v>0</v>
      </c>
      <c r="FS558">
        <v>0</v>
      </c>
      <c r="FX558">
        <v>0</v>
      </c>
      <c r="FY558">
        <v>0</v>
      </c>
      <c r="GA558" t="s">
        <v>459</v>
      </c>
      <c r="GD558">
        <v>0</v>
      </c>
      <c r="GF558">
        <v>243812753</v>
      </c>
      <c r="GG558">
        <v>2</v>
      </c>
      <c r="GH558">
        <v>3</v>
      </c>
      <c r="GI558">
        <v>-2</v>
      </c>
      <c r="GJ558">
        <v>0</v>
      </c>
      <c r="GK558">
        <f>ROUND(R558*(R12)/100,2)</f>
        <v>0</v>
      </c>
      <c r="GL558">
        <f t="shared" si="548"/>
        <v>0</v>
      </c>
      <c r="GM558">
        <f t="shared" si="549"/>
        <v>145011.67000000001</v>
      </c>
      <c r="GN558">
        <f t="shared" si="550"/>
        <v>145011.67000000001</v>
      </c>
      <c r="GO558">
        <f t="shared" si="551"/>
        <v>0</v>
      </c>
      <c r="GP558">
        <f t="shared" si="552"/>
        <v>0</v>
      </c>
      <c r="GR558">
        <v>1</v>
      </c>
      <c r="GS558">
        <v>1</v>
      </c>
      <c r="GT558">
        <v>0</v>
      </c>
      <c r="GU558" t="s">
        <v>3</v>
      </c>
      <c r="GV558">
        <f t="shared" si="553"/>
        <v>0</v>
      </c>
      <c r="GW558">
        <v>1</v>
      </c>
      <c r="GX558">
        <f t="shared" si="554"/>
        <v>0</v>
      </c>
      <c r="HA558">
        <v>0</v>
      </c>
      <c r="HB558">
        <v>0</v>
      </c>
      <c r="HC558">
        <f t="shared" si="555"/>
        <v>0</v>
      </c>
      <c r="HE558" t="s">
        <v>323</v>
      </c>
      <c r="HF558" t="s">
        <v>62</v>
      </c>
      <c r="HM558" t="s">
        <v>3</v>
      </c>
      <c r="HN558" t="s">
        <v>3</v>
      </c>
      <c r="HO558" t="s">
        <v>3</v>
      </c>
      <c r="HP558" t="s">
        <v>3</v>
      </c>
      <c r="HQ558" t="s">
        <v>3</v>
      </c>
      <c r="IK558">
        <v>0</v>
      </c>
    </row>
    <row r="559" spans="1:245" x14ac:dyDescent="0.2">
      <c r="A559">
        <v>17</v>
      </c>
      <c r="B559">
        <v>0</v>
      </c>
      <c r="E559" t="s">
        <v>339</v>
      </c>
      <c r="F559" t="s">
        <v>319</v>
      </c>
      <c r="G559" t="s">
        <v>460</v>
      </c>
      <c r="H559" t="s">
        <v>321</v>
      </c>
      <c r="I559">
        <v>1</v>
      </c>
      <c r="J559">
        <v>0</v>
      </c>
      <c r="K559">
        <v>1</v>
      </c>
      <c r="O559">
        <f t="shared" si="516"/>
        <v>66861.67</v>
      </c>
      <c r="P559">
        <f t="shared" si="517"/>
        <v>66861.67</v>
      </c>
      <c r="Q559">
        <f t="shared" si="518"/>
        <v>0</v>
      </c>
      <c r="R559">
        <f t="shared" si="519"/>
        <v>0</v>
      </c>
      <c r="S559">
        <f t="shared" si="520"/>
        <v>0</v>
      </c>
      <c r="T559">
        <f t="shared" si="521"/>
        <v>0</v>
      </c>
      <c r="U559">
        <f t="shared" si="522"/>
        <v>0</v>
      </c>
      <c r="V559">
        <f t="shared" si="523"/>
        <v>0</v>
      </c>
      <c r="W559">
        <f t="shared" si="524"/>
        <v>0</v>
      </c>
      <c r="X559">
        <f t="shared" si="525"/>
        <v>0</v>
      </c>
      <c r="Y559">
        <f t="shared" si="526"/>
        <v>0</v>
      </c>
      <c r="AA559">
        <v>54436342</v>
      </c>
      <c r="AB559">
        <f t="shared" si="527"/>
        <v>66861.67</v>
      </c>
      <c r="AC559">
        <f t="shared" si="528"/>
        <v>66861.67</v>
      </c>
      <c r="AD559">
        <f t="shared" si="529"/>
        <v>0</v>
      </c>
      <c r="AE559">
        <f t="shared" si="530"/>
        <v>0</v>
      </c>
      <c r="AF559">
        <f t="shared" si="531"/>
        <v>0</v>
      </c>
      <c r="AG559">
        <f t="shared" si="532"/>
        <v>0</v>
      </c>
      <c r="AH559">
        <f t="shared" si="533"/>
        <v>0</v>
      </c>
      <c r="AI559">
        <f t="shared" si="534"/>
        <v>0</v>
      </c>
      <c r="AJ559">
        <f t="shared" si="535"/>
        <v>0</v>
      </c>
      <c r="AK559">
        <v>66861.67</v>
      </c>
      <c r="AL559">
        <v>66861.67</v>
      </c>
      <c r="AM559">
        <v>0</v>
      </c>
      <c r="AN559">
        <v>0</v>
      </c>
      <c r="AO559">
        <v>0</v>
      </c>
      <c r="AP559">
        <v>0</v>
      </c>
      <c r="AQ559">
        <v>0</v>
      </c>
      <c r="AR559">
        <v>0</v>
      </c>
      <c r="AS559">
        <v>0</v>
      </c>
      <c r="AT559">
        <v>0</v>
      </c>
      <c r="AU559">
        <v>0</v>
      </c>
      <c r="AV559">
        <v>1</v>
      </c>
      <c r="AW559">
        <v>1</v>
      </c>
      <c r="AZ559">
        <v>1</v>
      </c>
      <c r="BA559">
        <v>1</v>
      </c>
      <c r="BB559">
        <v>1</v>
      </c>
      <c r="BC559">
        <v>1</v>
      </c>
      <c r="BD559" t="s">
        <v>3</v>
      </c>
      <c r="BE559" t="s">
        <v>3</v>
      </c>
      <c r="BF559" t="s">
        <v>3</v>
      </c>
      <c r="BG559" t="s">
        <v>3</v>
      </c>
      <c r="BH559">
        <v>3</v>
      </c>
      <c r="BI559">
        <v>1</v>
      </c>
      <c r="BJ559" t="s">
        <v>3</v>
      </c>
      <c r="BM559">
        <v>1617</v>
      </c>
      <c r="BN559">
        <v>0</v>
      </c>
      <c r="BO559" t="s">
        <v>3</v>
      </c>
      <c r="BP559">
        <v>0</v>
      </c>
      <c r="BQ559">
        <v>200</v>
      </c>
      <c r="BR559">
        <v>0</v>
      </c>
      <c r="BS559">
        <v>1</v>
      </c>
      <c r="BT559">
        <v>1</v>
      </c>
      <c r="BU559">
        <v>1</v>
      </c>
      <c r="BV559">
        <v>1</v>
      </c>
      <c r="BW559">
        <v>1</v>
      </c>
      <c r="BX559">
        <v>1</v>
      </c>
      <c r="BY559" t="s">
        <v>3</v>
      </c>
      <c r="BZ559">
        <v>0</v>
      </c>
      <c r="CA559">
        <v>0</v>
      </c>
      <c r="CB559" t="s">
        <v>3</v>
      </c>
      <c r="CE559">
        <v>30</v>
      </c>
      <c r="CF559">
        <v>0</v>
      </c>
      <c r="CG559">
        <v>0</v>
      </c>
      <c r="CM559">
        <v>0</v>
      </c>
      <c r="CN559" t="s">
        <v>3</v>
      </c>
      <c r="CO559">
        <v>0</v>
      </c>
      <c r="CP559">
        <f t="shared" si="536"/>
        <v>66861.67</v>
      </c>
      <c r="CQ559">
        <f t="shared" si="537"/>
        <v>66861.67</v>
      </c>
      <c r="CR559">
        <f t="shared" si="538"/>
        <v>0</v>
      </c>
      <c r="CS559">
        <f t="shared" si="539"/>
        <v>0</v>
      </c>
      <c r="CT559">
        <f t="shared" si="540"/>
        <v>0</v>
      </c>
      <c r="CU559">
        <f t="shared" si="541"/>
        <v>0</v>
      </c>
      <c r="CV559">
        <f t="shared" si="542"/>
        <v>0</v>
      </c>
      <c r="CW559">
        <f t="shared" si="543"/>
        <v>0</v>
      </c>
      <c r="CX559">
        <f t="shared" si="544"/>
        <v>0</v>
      </c>
      <c r="CY559">
        <f t="shared" si="545"/>
        <v>0</v>
      </c>
      <c r="CZ559">
        <f t="shared" si="546"/>
        <v>0</v>
      </c>
      <c r="DC559" t="s">
        <v>3</v>
      </c>
      <c r="DD559" t="s">
        <v>3</v>
      </c>
      <c r="DE559" t="s">
        <v>3</v>
      </c>
      <c r="DF559" t="s">
        <v>3</v>
      </c>
      <c r="DG559" t="s">
        <v>3</v>
      </c>
      <c r="DH559" t="s">
        <v>3</v>
      </c>
      <c r="DI559" t="s">
        <v>3</v>
      </c>
      <c r="DJ559" t="s">
        <v>3</v>
      </c>
      <c r="DK559" t="s">
        <v>3</v>
      </c>
      <c r="DL559" t="s">
        <v>3</v>
      </c>
      <c r="DM559" t="s">
        <v>3</v>
      </c>
      <c r="DN559">
        <v>0</v>
      </c>
      <c r="DO559">
        <v>0</v>
      </c>
      <c r="DP559">
        <v>1</v>
      </c>
      <c r="DQ559">
        <v>1</v>
      </c>
      <c r="DU559">
        <v>1013</v>
      </c>
      <c r="DV559" t="s">
        <v>321</v>
      </c>
      <c r="DW559" t="s">
        <v>321</v>
      </c>
      <c r="DX559">
        <v>1</v>
      </c>
      <c r="DZ559" t="s">
        <v>3</v>
      </c>
      <c r="EA559" t="s">
        <v>3</v>
      </c>
      <c r="EB559" t="s">
        <v>3</v>
      </c>
      <c r="EC559" t="s">
        <v>3</v>
      </c>
      <c r="EE559">
        <v>54009361</v>
      </c>
      <c r="EF559">
        <v>200</v>
      </c>
      <c r="EG559" t="s">
        <v>268</v>
      </c>
      <c r="EH559">
        <v>0</v>
      </c>
      <c r="EI559" t="s">
        <v>3</v>
      </c>
      <c r="EJ559">
        <v>1</v>
      </c>
      <c r="EK559">
        <v>1617</v>
      </c>
      <c r="EL559" t="s">
        <v>269</v>
      </c>
      <c r="EM559" t="s">
        <v>270</v>
      </c>
      <c r="EO559" t="s">
        <v>3</v>
      </c>
      <c r="EQ559">
        <v>0</v>
      </c>
      <c r="ER559">
        <v>66861.67</v>
      </c>
      <c r="ES559">
        <v>66861.67</v>
      </c>
      <c r="ET559">
        <v>0</v>
      </c>
      <c r="EU559">
        <v>0</v>
      </c>
      <c r="EV559">
        <v>0</v>
      </c>
      <c r="EW559">
        <v>0</v>
      </c>
      <c r="EX559">
        <v>0</v>
      </c>
      <c r="EY559">
        <v>0</v>
      </c>
      <c r="EZ559">
        <v>5</v>
      </c>
      <c r="FC559">
        <v>1</v>
      </c>
      <c r="FD559">
        <v>18</v>
      </c>
      <c r="FF559">
        <v>77000</v>
      </c>
      <c r="FQ559">
        <v>0</v>
      </c>
      <c r="FR559">
        <f t="shared" si="547"/>
        <v>0</v>
      </c>
      <c r="FS559">
        <v>0</v>
      </c>
      <c r="FX559">
        <v>0</v>
      </c>
      <c r="FY559">
        <v>0</v>
      </c>
      <c r="GA559" t="s">
        <v>461</v>
      </c>
      <c r="GD559">
        <v>0</v>
      </c>
      <c r="GF559">
        <v>-1580161645</v>
      </c>
      <c r="GG559">
        <v>2</v>
      </c>
      <c r="GH559">
        <v>3</v>
      </c>
      <c r="GI559">
        <v>-2</v>
      </c>
      <c r="GJ559">
        <v>0</v>
      </c>
      <c r="GK559">
        <f>ROUND(R559*(R12)/100,2)</f>
        <v>0</v>
      </c>
      <c r="GL559">
        <f t="shared" si="548"/>
        <v>0</v>
      </c>
      <c r="GM559">
        <f t="shared" si="549"/>
        <v>66861.67</v>
      </c>
      <c r="GN559">
        <f t="shared" si="550"/>
        <v>66861.67</v>
      </c>
      <c r="GO559">
        <f t="shared" si="551"/>
        <v>0</v>
      </c>
      <c r="GP559">
        <f t="shared" si="552"/>
        <v>0</v>
      </c>
      <c r="GR559">
        <v>1</v>
      </c>
      <c r="GS559">
        <v>1</v>
      </c>
      <c r="GT559">
        <v>0</v>
      </c>
      <c r="GU559" t="s">
        <v>3</v>
      </c>
      <c r="GV559">
        <f t="shared" si="553"/>
        <v>0</v>
      </c>
      <c r="GW559">
        <v>1</v>
      </c>
      <c r="GX559">
        <f t="shared" si="554"/>
        <v>0</v>
      </c>
      <c r="HA559">
        <v>0</v>
      </c>
      <c r="HB559">
        <v>0</v>
      </c>
      <c r="HC559">
        <f t="shared" si="555"/>
        <v>0</v>
      </c>
      <c r="HE559" t="s">
        <v>323</v>
      </c>
      <c r="HF559" t="s">
        <v>62</v>
      </c>
      <c r="HM559" t="s">
        <v>3</v>
      </c>
      <c r="HN559" t="s">
        <v>3</v>
      </c>
      <c r="HO559" t="s">
        <v>3</v>
      </c>
      <c r="HP559" t="s">
        <v>3</v>
      </c>
      <c r="HQ559" t="s">
        <v>3</v>
      </c>
      <c r="IK559">
        <v>0</v>
      </c>
    </row>
    <row r="560" spans="1:245" x14ac:dyDescent="0.2">
      <c r="A560">
        <v>17</v>
      </c>
      <c r="B560">
        <v>0</v>
      </c>
      <c r="E560" t="s">
        <v>344</v>
      </c>
      <c r="F560" t="s">
        <v>319</v>
      </c>
      <c r="G560" t="s">
        <v>462</v>
      </c>
      <c r="H560" t="s">
        <v>321</v>
      </c>
      <c r="I560">
        <v>1</v>
      </c>
      <c r="J560">
        <v>0</v>
      </c>
      <c r="K560">
        <v>1</v>
      </c>
      <c r="O560">
        <f t="shared" si="516"/>
        <v>105068.33</v>
      </c>
      <c r="P560">
        <f t="shared" si="517"/>
        <v>105068.33</v>
      </c>
      <c r="Q560">
        <f t="shared" si="518"/>
        <v>0</v>
      </c>
      <c r="R560">
        <f t="shared" si="519"/>
        <v>0</v>
      </c>
      <c r="S560">
        <f t="shared" si="520"/>
        <v>0</v>
      </c>
      <c r="T560">
        <f t="shared" si="521"/>
        <v>0</v>
      </c>
      <c r="U560">
        <f t="shared" si="522"/>
        <v>0</v>
      </c>
      <c r="V560">
        <f t="shared" si="523"/>
        <v>0</v>
      </c>
      <c r="W560">
        <f t="shared" si="524"/>
        <v>0</v>
      </c>
      <c r="X560">
        <f t="shared" si="525"/>
        <v>0</v>
      </c>
      <c r="Y560">
        <f t="shared" si="526"/>
        <v>0</v>
      </c>
      <c r="AA560">
        <v>54436342</v>
      </c>
      <c r="AB560">
        <f t="shared" si="527"/>
        <v>105068.33</v>
      </c>
      <c r="AC560">
        <f t="shared" si="528"/>
        <v>105068.33</v>
      </c>
      <c r="AD560">
        <f t="shared" si="529"/>
        <v>0</v>
      </c>
      <c r="AE560">
        <f t="shared" si="530"/>
        <v>0</v>
      </c>
      <c r="AF560">
        <f t="shared" si="531"/>
        <v>0</v>
      </c>
      <c r="AG560">
        <f t="shared" si="532"/>
        <v>0</v>
      </c>
      <c r="AH560">
        <f t="shared" si="533"/>
        <v>0</v>
      </c>
      <c r="AI560">
        <f t="shared" si="534"/>
        <v>0</v>
      </c>
      <c r="AJ560">
        <f t="shared" si="535"/>
        <v>0</v>
      </c>
      <c r="AK560">
        <v>105068.33</v>
      </c>
      <c r="AL560">
        <v>105068.33</v>
      </c>
      <c r="AM560">
        <v>0</v>
      </c>
      <c r="AN560">
        <v>0</v>
      </c>
      <c r="AO560">
        <v>0</v>
      </c>
      <c r="AP560">
        <v>0</v>
      </c>
      <c r="AQ560">
        <v>0</v>
      </c>
      <c r="AR560">
        <v>0</v>
      </c>
      <c r="AS560">
        <v>0</v>
      </c>
      <c r="AT560">
        <v>0</v>
      </c>
      <c r="AU560">
        <v>0</v>
      </c>
      <c r="AV560">
        <v>1</v>
      </c>
      <c r="AW560">
        <v>1</v>
      </c>
      <c r="AZ560">
        <v>1</v>
      </c>
      <c r="BA560">
        <v>1</v>
      </c>
      <c r="BB560">
        <v>1</v>
      </c>
      <c r="BC560">
        <v>1</v>
      </c>
      <c r="BD560" t="s">
        <v>3</v>
      </c>
      <c r="BE560" t="s">
        <v>3</v>
      </c>
      <c r="BF560" t="s">
        <v>3</v>
      </c>
      <c r="BG560" t="s">
        <v>3</v>
      </c>
      <c r="BH560">
        <v>3</v>
      </c>
      <c r="BI560">
        <v>1</v>
      </c>
      <c r="BJ560" t="s">
        <v>3</v>
      </c>
      <c r="BM560">
        <v>1617</v>
      </c>
      <c r="BN560">
        <v>0</v>
      </c>
      <c r="BO560" t="s">
        <v>3</v>
      </c>
      <c r="BP560">
        <v>0</v>
      </c>
      <c r="BQ560">
        <v>200</v>
      </c>
      <c r="BR560">
        <v>0</v>
      </c>
      <c r="BS560">
        <v>1</v>
      </c>
      <c r="BT560">
        <v>1</v>
      </c>
      <c r="BU560">
        <v>1</v>
      </c>
      <c r="BV560">
        <v>1</v>
      </c>
      <c r="BW560">
        <v>1</v>
      </c>
      <c r="BX560">
        <v>1</v>
      </c>
      <c r="BY560" t="s">
        <v>3</v>
      </c>
      <c r="BZ560">
        <v>0</v>
      </c>
      <c r="CA560">
        <v>0</v>
      </c>
      <c r="CB560" t="s">
        <v>3</v>
      </c>
      <c r="CE560">
        <v>30</v>
      </c>
      <c r="CF560">
        <v>0</v>
      </c>
      <c r="CG560">
        <v>0</v>
      </c>
      <c r="CM560">
        <v>0</v>
      </c>
      <c r="CN560" t="s">
        <v>3</v>
      </c>
      <c r="CO560">
        <v>0</v>
      </c>
      <c r="CP560">
        <f t="shared" si="536"/>
        <v>105068.33</v>
      </c>
      <c r="CQ560">
        <f t="shared" si="537"/>
        <v>105068.33</v>
      </c>
      <c r="CR560">
        <f t="shared" si="538"/>
        <v>0</v>
      </c>
      <c r="CS560">
        <f t="shared" si="539"/>
        <v>0</v>
      </c>
      <c r="CT560">
        <f t="shared" si="540"/>
        <v>0</v>
      </c>
      <c r="CU560">
        <f t="shared" si="541"/>
        <v>0</v>
      </c>
      <c r="CV560">
        <f t="shared" si="542"/>
        <v>0</v>
      </c>
      <c r="CW560">
        <f t="shared" si="543"/>
        <v>0</v>
      </c>
      <c r="CX560">
        <f t="shared" si="544"/>
        <v>0</v>
      </c>
      <c r="CY560">
        <f t="shared" si="545"/>
        <v>0</v>
      </c>
      <c r="CZ560">
        <f t="shared" si="546"/>
        <v>0</v>
      </c>
      <c r="DC560" t="s">
        <v>3</v>
      </c>
      <c r="DD560" t="s">
        <v>3</v>
      </c>
      <c r="DE560" t="s">
        <v>3</v>
      </c>
      <c r="DF560" t="s">
        <v>3</v>
      </c>
      <c r="DG560" t="s">
        <v>3</v>
      </c>
      <c r="DH560" t="s">
        <v>3</v>
      </c>
      <c r="DI560" t="s">
        <v>3</v>
      </c>
      <c r="DJ560" t="s">
        <v>3</v>
      </c>
      <c r="DK560" t="s">
        <v>3</v>
      </c>
      <c r="DL560" t="s">
        <v>3</v>
      </c>
      <c r="DM560" t="s">
        <v>3</v>
      </c>
      <c r="DN560">
        <v>0</v>
      </c>
      <c r="DO560">
        <v>0</v>
      </c>
      <c r="DP560">
        <v>1</v>
      </c>
      <c r="DQ560">
        <v>1</v>
      </c>
      <c r="DU560">
        <v>1013</v>
      </c>
      <c r="DV560" t="s">
        <v>321</v>
      </c>
      <c r="DW560" t="s">
        <v>321</v>
      </c>
      <c r="DX560">
        <v>1</v>
      </c>
      <c r="DZ560" t="s">
        <v>3</v>
      </c>
      <c r="EA560" t="s">
        <v>3</v>
      </c>
      <c r="EB560" t="s">
        <v>3</v>
      </c>
      <c r="EC560" t="s">
        <v>3</v>
      </c>
      <c r="EE560">
        <v>54009361</v>
      </c>
      <c r="EF560">
        <v>200</v>
      </c>
      <c r="EG560" t="s">
        <v>268</v>
      </c>
      <c r="EH560">
        <v>0</v>
      </c>
      <c r="EI560" t="s">
        <v>3</v>
      </c>
      <c r="EJ560">
        <v>1</v>
      </c>
      <c r="EK560">
        <v>1617</v>
      </c>
      <c r="EL560" t="s">
        <v>269</v>
      </c>
      <c r="EM560" t="s">
        <v>270</v>
      </c>
      <c r="EO560" t="s">
        <v>3</v>
      </c>
      <c r="EQ560">
        <v>0</v>
      </c>
      <c r="ER560">
        <v>105068.33</v>
      </c>
      <c r="ES560">
        <v>105068.33</v>
      </c>
      <c r="ET560">
        <v>0</v>
      </c>
      <c r="EU560">
        <v>0</v>
      </c>
      <c r="EV560">
        <v>0</v>
      </c>
      <c r="EW560">
        <v>0</v>
      </c>
      <c r="EX560">
        <v>0</v>
      </c>
      <c r="EY560">
        <v>0</v>
      </c>
      <c r="EZ560">
        <v>5</v>
      </c>
      <c r="FC560">
        <v>1</v>
      </c>
      <c r="FD560">
        <v>18</v>
      </c>
      <c r="FF560">
        <v>121000</v>
      </c>
      <c r="FQ560">
        <v>0</v>
      </c>
      <c r="FR560">
        <f t="shared" si="547"/>
        <v>0</v>
      </c>
      <c r="FS560">
        <v>0</v>
      </c>
      <c r="FX560">
        <v>0</v>
      </c>
      <c r="FY560">
        <v>0</v>
      </c>
      <c r="GA560" t="s">
        <v>463</v>
      </c>
      <c r="GD560">
        <v>0</v>
      </c>
      <c r="GF560">
        <v>-2021077986</v>
      </c>
      <c r="GG560">
        <v>2</v>
      </c>
      <c r="GH560">
        <v>3</v>
      </c>
      <c r="GI560">
        <v>-2</v>
      </c>
      <c r="GJ560">
        <v>0</v>
      </c>
      <c r="GK560">
        <f>ROUND(R560*(R12)/100,2)</f>
        <v>0</v>
      </c>
      <c r="GL560">
        <f t="shared" si="548"/>
        <v>0</v>
      </c>
      <c r="GM560">
        <f t="shared" si="549"/>
        <v>105068.33</v>
      </c>
      <c r="GN560">
        <f t="shared" si="550"/>
        <v>105068.33</v>
      </c>
      <c r="GO560">
        <f t="shared" si="551"/>
        <v>0</v>
      </c>
      <c r="GP560">
        <f t="shared" si="552"/>
        <v>0</v>
      </c>
      <c r="GR560">
        <v>1</v>
      </c>
      <c r="GS560">
        <v>1</v>
      </c>
      <c r="GT560">
        <v>0</v>
      </c>
      <c r="GU560" t="s">
        <v>3</v>
      </c>
      <c r="GV560">
        <f t="shared" si="553"/>
        <v>0</v>
      </c>
      <c r="GW560">
        <v>1</v>
      </c>
      <c r="GX560">
        <f t="shared" si="554"/>
        <v>0</v>
      </c>
      <c r="HA560">
        <v>0</v>
      </c>
      <c r="HB560">
        <v>0</v>
      </c>
      <c r="HC560">
        <f t="shared" si="555"/>
        <v>0</v>
      </c>
      <c r="HE560" t="s">
        <v>323</v>
      </c>
      <c r="HF560" t="s">
        <v>62</v>
      </c>
      <c r="HM560" t="s">
        <v>3</v>
      </c>
      <c r="HN560" t="s">
        <v>3</v>
      </c>
      <c r="HO560" t="s">
        <v>3</v>
      </c>
      <c r="HP560" t="s">
        <v>3</v>
      </c>
      <c r="HQ560" t="s">
        <v>3</v>
      </c>
      <c r="IK560">
        <v>0</v>
      </c>
    </row>
    <row r="561" spans="1:245" x14ac:dyDescent="0.2">
      <c r="A561">
        <v>17</v>
      </c>
      <c r="B561">
        <v>0</v>
      </c>
      <c r="E561" t="s">
        <v>351</v>
      </c>
      <c r="F561" t="s">
        <v>319</v>
      </c>
      <c r="G561" t="s">
        <v>464</v>
      </c>
      <c r="H561" t="s">
        <v>321</v>
      </c>
      <c r="I561">
        <v>1</v>
      </c>
      <c r="J561">
        <v>0</v>
      </c>
      <c r="K561">
        <v>1</v>
      </c>
      <c r="O561">
        <f t="shared" si="516"/>
        <v>81623.33</v>
      </c>
      <c r="P561">
        <f t="shared" si="517"/>
        <v>81623.33</v>
      </c>
      <c r="Q561">
        <f t="shared" si="518"/>
        <v>0</v>
      </c>
      <c r="R561">
        <f t="shared" si="519"/>
        <v>0</v>
      </c>
      <c r="S561">
        <f t="shared" si="520"/>
        <v>0</v>
      </c>
      <c r="T561">
        <f t="shared" si="521"/>
        <v>0</v>
      </c>
      <c r="U561">
        <f t="shared" si="522"/>
        <v>0</v>
      </c>
      <c r="V561">
        <f t="shared" si="523"/>
        <v>0</v>
      </c>
      <c r="W561">
        <f t="shared" si="524"/>
        <v>0</v>
      </c>
      <c r="X561">
        <f t="shared" si="525"/>
        <v>0</v>
      </c>
      <c r="Y561">
        <f t="shared" si="526"/>
        <v>0</v>
      </c>
      <c r="AA561">
        <v>54436342</v>
      </c>
      <c r="AB561">
        <f t="shared" si="527"/>
        <v>81623.33</v>
      </c>
      <c r="AC561">
        <f t="shared" si="528"/>
        <v>81623.33</v>
      </c>
      <c r="AD561">
        <f t="shared" si="529"/>
        <v>0</v>
      </c>
      <c r="AE561">
        <f t="shared" si="530"/>
        <v>0</v>
      </c>
      <c r="AF561">
        <f t="shared" si="531"/>
        <v>0</v>
      </c>
      <c r="AG561">
        <f t="shared" si="532"/>
        <v>0</v>
      </c>
      <c r="AH561">
        <f t="shared" si="533"/>
        <v>0</v>
      </c>
      <c r="AI561">
        <f t="shared" si="534"/>
        <v>0</v>
      </c>
      <c r="AJ561">
        <f t="shared" si="535"/>
        <v>0</v>
      </c>
      <c r="AK561">
        <v>81623.33</v>
      </c>
      <c r="AL561">
        <v>81623.33</v>
      </c>
      <c r="AM561">
        <v>0</v>
      </c>
      <c r="AN561">
        <v>0</v>
      </c>
      <c r="AO561">
        <v>0</v>
      </c>
      <c r="AP561">
        <v>0</v>
      </c>
      <c r="AQ561">
        <v>0</v>
      </c>
      <c r="AR561">
        <v>0</v>
      </c>
      <c r="AS561">
        <v>0</v>
      </c>
      <c r="AT561">
        <v>0</v>
      </c>
      <c r="AU561">
        <v>0</v>
      </c>
      <c r="AV561">
        <v>1</v>
      </c>
      <c r="AW561">
        <v>1</v>
      </c>
      <c r="AZ561">
        <v>1</v>
      </c>
      <c r="BA561">
        <v>1</v>
      </c>
      <c r="BB561">
        <v>1</v>
      </c>
      <c r="BC561">
        <v>1</v>
      </c>
      <c r="BD561" t="s">
        <v>3</v>
      </c>
      <c r="BE561" t="s">
        <v>3</v>
      </c>
      <c r="BF561" t="s">
        <v>3</v>
      </c>
      <c r="BG561" t="s">
        <v>3</v>
      </c>
      <c r="BH561">
        <v>3</v>
      </c>
      <c r="BI561">
        <v>1</v>
      </c>
      <c r="BJ561" t="s">
        <v>3</v>
      </c>
      <c r="BM561">
        <v>1617</v>
      </c>
      <c r="BN561">
        <v>0</v>
      </c>
      <c r="BO561" t="s">
        <v>3</v>
      </c>
      <c r="BP561">
        <v>0</v>
      </c>
      <c r="BQ561">
        <v>200</v>
      </c>
      <c r="BR561">
        <v>0</v>
      </c>
      <c r="BS561">
        <v>1</v>
      </c>
      <c r="BT561">
        <v>1</v>
      </c>
      <c r="BU561">
        <v>1</v>
      </c>
      <c r="BV561">
        <v>1</v>
      </c>
      <c r="BW561">
        <v>1</v>
      </c>
      <c r="BX561">
        <v>1</v>
      </c>
      <c r="BY561" t="s">
        <v>3</v>
      </c>
      <c r="BZ561">
        <v>0</v>
      </c>
      <c r="CA561">
        <v>0</v>
      </c>
      <c r="CB561" t="s">
        <v>3</v>
      </c>
      <c r="CE561">
        <v>30</v>
      </c>
      <c r="CF561">
        <v>0</v>
      </c>
      <c r="CG561">
        <v>0</v>
      </c>
      <c r="CM561">
        <v>0</v>
      </c>
      <c r="CN561" t="s">
        <v>3</v>
      </c>
      <c r="CO561">
        <v>0</v>
      </c>
      <c r="CP561">
        <f t="shared" si="536"/>
        <v>81623.33</v>
      </c>
      <c r="CQ561">
        <f t="shared" si="537"/>
        <v>81623.33</v>
      </c>
      <c r="CR561">
        <f t="shared" si="538"/>
        <v>0</v>
      </c>
      <c r="CS561">
        <f t="shared" si="539"/>
        <v>0</v>
      </c>
      <c r="CT561">
        <f t="shared" si="540"/>
        <v>0</v>
      </c>
      <c r="CU561">
        <f t="shared" si="541"/>
        <v>0</v>
      </c>
      <c r="CV561">
        <f t="shared" si="542"/>
        <v>0</v>
      </c>
      <c r="CW561">
        <f t="shared" si="543"/>
        <v>0</v>
      </c>
      <c r="CX561">
        <f t="shared" si="544"/>
        <v>0</v>
      </c>
      <c r="CY561">
        <f t="shared" si="545"/>
        <v>0</v>
      </c>
      <c r="CZ561">
        <f t="shared" si="546"/>
        <v>0</v>
      </c>
      <c r="DC561" t="s">
        <v>3</v>
      </c>
      <c r="DD561" t="s">
        <v>3</v>
      </c>
      <c r="DE561" t="s">
        <v>3</v>
      </c>
      <c r="DF561" t="s">
        <v>3</v>
      </c>
      <c r="DG561" t="s">
        <v>3</v>
      </c>
      <c r="DH561" t="s">
        <v>3</v>
      </c>
      <c r="DI561" t="s">
        <v>3</v>
      </c>
      <c r="DJ561" t="s">
        <v>3</v>
      </c>
      <c r="DK561" t="s">
        <v>3</v>
      </c>
      <c r="DL561" t="s">
        <v>3</v>
      </c>
      <c r="DM561" t="s">
        <v>3</v>
      </c>
      <c r="DN561">
        <v>0</v>
      </c>
      <c r="DO561">
        <v>0</v>
      </c>
      <c r="DP561">
        <v>1</v>
      </c>
      <c r="DQ561">
        <v>1</v>
      </c>
      <c r="DU561">
        <v>1013</v>
      </c>
      <c r="DV561" t="s">
        <v>321</v>
      </c>
      <c r="DW561" t="s">
        <v>321</v>
      </c>
      <c r="DX561">
        <v>1</v>
      </c>
      <c r="DZ561" t="s">
        <v>3</v>
      </c>
      <c r="EA561" t="s">
        <v>3</v>
      </c>
      <c r="EB561" t="s">
        <v>3</v>
      </c>
      <c r="EC561" t="s">
        <v>3</v>
      </c>
      <c r="EE561">
        <v>54009361</v>
      </c>
      <c r="EF561">
        <v>200</v>
      </c>
      <c r="EG561" t="s">
        <v>268</v>
      </c>
      <c r="EH561">
        <v>0</v>
      </c>
      <c r="EI561" t="s">
        <v>3</v>
      </c>
      <c r="EJ561">
        <v>1</v>
      </c>
      <c r="EK561">
        <v>1617</v>
      </c>
      <c r="EL561" t="s">
        <v>269</v>
      </c>
      <c r="EM561" t="s">
        <v>270</v>
      </c>
      <c r="EO561" t="s">
        <v>3</v>
      </c>
      <c r="EQ561">
        <v>0</v>
      </c>
      <c r="ER561">
        <v>81623.33</v>
      </c>
      <c r="ES561">
        <v>81623.33</v>
      </c>
      <c r="ET561">
        <v>0</v>
      </c>
      <c r="EU561">
        <v>0</v>
      </c>
      <c r="EV561">
        <v>0</v>
      </c>
      <c r="EW561">
        <v>0</v>
      </c>
      <c r="EX561">
        <v>0</v>
      </c>
      <c r="EY561">
        <v>0</v>
      </c>
      <c r="EZ561">
        <v>5</v>
      </c>
      <c r="FC561">
        <v>1</v>
      </c>
      <c r="FD561">
        <v>18</v>
      </c>
      <c r="FF561">
        <v>94000</v>
      </c>
      <c r="FQ561">
        <v>0</v>
      </c>
      <c r="FR561">
        <f t="shared" si="547"/>
        <v>0</v>
      </c>
      <c r="FS561">
        <v>0</v>
      </c>
      <c r="FX561">
        <v>0</v>
      </c>
      <c r="FY561">
        <v>0</v>
      </c>
      <c r="GA561" t="s">
        <v>465</v>
      </c>
      <c r="GD561">
        <v>0</v>
      </c>
      <c r="GF561">
        <v>735632186</v>
      </c>
      <c r="GG561">
        <v>2</v>
      </c>
      <c r="GH561">
        <v>3</v>
      </c>
      <c r="GI561">
        <v>-2</v>
      </c>
      <c r="GJ561">
        <v>0</v>
      </c>
      <c r="GK561">
        <f>ROUND(R561*(R12)/100,2)</f>
        <v>0</v>
      </c>
      <c r="GL561">
        <f t="shared" si="548"/>
        <v>0</v>
      </c>
      <c r="GM561">
        <f t="shared" si="549"/>
        <v>81623.33</v>
      </c>
      <c r="GN561">
        <f t="shared" si="550"/>
        <v>81623.33</v>
      </c>
      <c r="GO561">
        <f t="shared" si="551"/>
        <v>0</v>
      </c>
      <c r="GP561">
        <f t="shared" si="552"/>
        <v>0</v>
      </c>
      <c r="GR561">
        <v>1</v>
      </c>
      <c r="GS561">
        <v>1</v>
      </c>
      <c r="GT561">
        <v>0</v>
      </c>
      <c r="GU561" t="s">
        <v>3</v>
      </c>
      <c r="GV561">
        <f t="shared" si="553"/>
        <v>0</v>
      </c>
      <c r="GW561">
        <v>1</v>
      </c>
      <c r="GX561">
        <f t="shared" si="554"/>
        <v>0</v>
      </c>
      <c r="HA561">
        <v>0</v>
      </c>
      <c r="HB561">
        <v>0</v>
      </c>
      <c r="HC561">
        <f t="shared" si="555"/>
        <v>0</v>
      </c>
      <c r="HE561" t="s">
        <v>323</v>
      </c>
      <c r="HF561" t="s">
        <v>62</v>
      </c>
      <c r="HM561" t="s">
        <v>3</v>
      </c>
      <c r="HN561" t="s">
        <v>3</v>
      </c>
      <c r="HO561" t="s">
        <v>3</v>
      </c>
      <c r="HP561" t="s">
        <v>3</v>
      </c>
      <c r="HQ561" t="s">
        <v>3</v>
      </c>
      <c r="IK561">
        <v>0</v>
      </c>
    </row>
    <row r="562" spans="1:245" x14ac:dyDescent="0.2">
      <c r="A562">
        <v>17</v>
      </c>
      <c r="B562">
        <v>0</v>
      </c>
      <c r="E562" t="s">
        <v>355</v>
      </c>
      <c r="F562" t="s">
        <v>325</v>
      </c>
      <c r="G562" t="s">
        <v>326</v>
      </c>
      <c r="H562" t="s">
        <v>298</v>
      </c>
      <c r="I562">
        <v>1</v>
      </c>
      <c r="J562">
        <v>0</v>
      </c>
      <c r="K562">
        <v>1</v>
      </c>
      <c r="O562">
        <f t="shared" si="516"/>
        <v>1192.74</v>
      </c>
      <c r="P562">
        <f t="shared" si="517"/>
        <v>1192.74</v>
      </c>
      <c r="Q562">
        <f t="shared" si="518"/>
        <v>0</v>
      </c>
      <c r="R562">
        <f t="shared" si="519"/>
        <v>0</v>
      </c>
      <c r="S562">
        <f t="shared" si="520"/>
        <v>0</v>
      </c>
      <c r="T562">
        <f t="shared" si="521"/>
        <v>0</v>
      </c>
      <c r="U562">
        <f t="shared" si="522"/>
        <v>0</v>
      </c>
      <c r="V562">
        <f t="shared" si="523"/>
        <v>0</v>
      </c>
      <c r="W562">
        <f t="shared" si="524"/>
        <v>0</v>
      </c>
      <c r="X562">
        <f t="shared" si="525"/>
        <v>0</v>
      </c>
      <c r="Y562">
        <f t="shared" si="526"/>
        <v>0</v>
      </c>
      <c r="AA562">
        <v>54436342</v>
      </c>
      <c r="AB562">
        <f t="shared" si="527"/>
        <v>1192.74</v>
      </c>
      <c r="AC562">
        <f t="shared" si="528"/>
        <v>1192.74</v>
      </c>
      <c r="AD562">
        <f t="shared" si="529"/>
        <v>0</v>
      </c>
      <c r="AE562">
        <f t="shared" si="530"/>
        <v>0</v>
      </c>
      <c r="AF562">
        <f t="shared" si="531"/>
        <v>0</v>
      </c>
      <c r="AG562">
        <f t="shared" si="532"/>
        <v>0</v>
      </c>
      <c r="AH562">
        <f t="shared" si="533"/>
        <v>0</v>
      </c>
      <c r="AI562">
        <f t="shared" si="534"/>
        <v>0</v>
      </c>
      <c r="AJ562">
        <f t="shared" si="535"/>
        <v>0</v>
      </c>
      <c r="AK562">
        <v>1192.74</v>
      </c>
      <c r="AL562">
        <v>1192.74</v>
      </c>
      <c r="AM562">
        <v>0</v>
      </c>
      <c r="AN562">
        <v>0</v>
      </c>
      <c r="AO562">
        <v>0</v>
      </c>
      <c r="AP562">
        <v>0</v>
      </c>
      <c r="AQ562">
        <v>0</v>
      </c>
      <c r="AR562">
        <v>0</v>
      </c>
      <c r="AS562">
        <v>0</v>
      </c>
      <c r="AT562">
        <v>0</v>
      </c>
      <c r="AU562">
        <v>0</v>
      </c>
      <c r="AV562">
        <v>1</v>
      </c>
      <c r="AW562">
        <v>1</v>
      </c>
      <c r="AZ562">
        <v>1</v>
      </c>
      <c r="BA562">
        <v>1</v>
      </c>
      <c r="BB562">
        <v>1</v>
      </c>
      <c r="BC562">
        <v>1</v>
      </c>
      <c r="BD562" t="s">
        <v>3</v>
      </c>
      <c r="BE562" t="s">
        <v>3</v>
      </c>
      <c r="BF562" t="s">
        <v>3</v>
      </c>
      <c r="BG562" t="s">
        <v>3</v>
      </c>
      <c r="BH562">
        <v>3</v>
      </c>
      <c r="BI562">
        <v>1</v>
      </c>
      <c r="BJ562" t="s">
        <v>327</v>
      </c>
      <c r="BM562">
        <v>1617</v>
      </c>
      <c r="BN562">
        <v>0</v>
      </c>
      <c r="BO562" t="s">
        <v>3</v>
      </c>
      <c r="BP562">
        <v>0</v>
      </c>
      <c r="BQ562">
        <v>200</v>
      </c>
      <c r="BR562">
        <v>0</v>
      </c>
      <c r="BS562">
        <v>1</v>
      </c>
      <c r="BT562">
        <v>1</v>
      </c>
      <c r="BU562">
        <v>1</v>
      </c>
      <c r="BV562">
        <v>1</v>
      </c>
      <c r="BW562">
        <v>1</v>
      </c>
      <c r="BX562">
        <v>1</v>
      </c>
      <c r="BY562" t="s">
        <v>3</v>
      </c>
      <c r="BZ562">
        <v>0</v>
      </c>
      <c r="CA562">
        <v>0</v>
      </c>
      <c r="CB562" t="s">
        <v>3</v>
      </c>
      <c r="CE562">
        <v>30</v>
      </c>
      <c r="CF562">
        <v>0</v>
      </c>
      <c r="CG562">
        <v>0</v>
      </c>
      <c r="CM562">
        <v>0</v>
      </c>
      <c r="CN562" t="s">
        <v>3</v>
      </c>
      <c r="CO562">
        <v>0</v>
      </c>
      <c r="CP562">
        <f t="shared" si="536"/>
        <v>1192.74</v>
      </c>
      <c r="CQ562">
        <f t="shared" si="537"/>
        <v>1192.74</v>
      </c>
      <c r="CR562">
        <f t="shared" si="538"/>
        <v>0</v>
      </c>
      <c r="CS562">
        <f t="shared" si="539"/>
        <v>0</v>
      </c>
      <c r="CT562">
        <f t="shared" si="540"/>
        <v>0</v>
      </c>
      <c r="CU562">
        <f t="shared" si="541"/>
        <v>0</v>
      </c>
      <c r="CV562">
        <f t="shared" si="542"/>
        <v>0</v>
      </c>
      <c r="CW562">
        <f t="shared" si="543"/>
        <v>0</v>
      </c>
      <c r="CX562">
        <f t="shared" si="544"/>
        <v>0</v>
      </c>
      <c r="CY562">
        <f t="shared" si="545"/>
        <v>0</v>
      </c>
      <c r="CZ562">
        <f t="shared" si="546"/>
        <v>0</v>
      </c>
      <c r="DC562" t="s">
        <v>3</v>
      </c>
      <c r="DD562" t="s">
        <v>3</v>
      </c>
      <c r="DE562" t="s">
        <v>3</v>
      </c>
      <c r="DF562" t="s">
        <v>3</v>
      </c>
      <c r="DG562" t="s">
        <v>3</v>
      </c>
      <c r="DH562" t="s">
        <v>3</v>
      </c>
      <c r="DI562" t="s">
        <v>3</v>
      </c>
      <c r="DJ562" t="s">
        <v>3</v>
      </c>
      <c r="DK562" t="s">
        <v>3</v>
      </c>
      <c r="DL562" t="s">
        <v>3</v>
      </c>
      <c r="DM562" t="s">
        <v>3</v>
      </c>
      <c r="DN562">
        <v>0</v>
      </c>
      <c r="DO562">
        <v>0</v>
      </c>
      <c r="DP562">
        <v>1</v>
      </c>
      <c r="DQ562">
        <v>1</v>
      </c>
      <c r="DU562">
        <v>1010</v>
      </c>
      <c r="DV562" t="s">
        <v>298</v>
      </c>
      <c r="DW562" t="s">
        <v>298</v>
      </c>
      <c r="DX562">
        <v>1</v>
      </c>
      <c r="DZ562" t="s">
        <v>3</v>
      </c>
      <c r="EA562" t="s">
        <v>3</v>
      </c>
      <c r="EB562" t="s">
        <v>3</v>
      </c>
      <c r="EC562" t="s">
        <v>3</v>
      </c>
      <c r="EE562">
        <v>54009361</v>
      </c>
      <c r="EF562">
        <v>200</v>
      </c>
      <c r="EG562" t="s">
        <v>268</v>
      </c>
      <c r="EH562">
        <v>0</v>
      </c>
      <c r="EI562" t="s">
        <v>3</v>
      </c>
      <c r="EJ562">
        <v>1</v>
      </c>
      <c r="EK562">
        <v>1617</v>
      </c>
      <c r="EL562" t="s">
        <v>269</v>
      </c>
      <c r="EM562" t="s">
        <v>270</v>
      </c>
      <c r="EO562" t="s">
        <v>3</v>
      </c>
      <c r="EQ562">
        <v>0</v>
      </c>
      <c r="ER562">
        <v>1192.74</v>
      </c>
      <c r="ES562">
        <v>1192.74</v>
      </c>
      <c r="ET562">
        <v>0</v>
      </c>
      <c r="EU562">
        <v>0</v>
      </c>
      <c r="EV562">
        <v>0</v>
      </c>
      <c r="EW562">
        <v>0</v>
      </c>
      <c r="EX562">
        <v>0</v>
      </c>
      <c r="EY562">
        <v>0</v>
      </c>
      <c r="FQ562">
        <v>0</v>
      </c>
      <c r="FR562">
        <f t="shared" si="547"/>
        <v>0</v>
      </c>
      <c r="FS562">
        <v>0</v>
      </c>
      <c r="FX562">
        <v>0</v>
      </c>
      <c r="FY562">
        <v>0</v>
      </c>
      <c r="GA562" t="s">
        <v>3</v>
      </c>
      <c r="GD562">
        <v>0</v>
      </c>
      <c r="GF562">
        <v>-1965037960</v>
      </c>
      <c r="GG562">
        <v>2</v>
      </c>
      <c r="GH562">
        <v>0</v>
      </c>
      <c r="GI562">
        <v>-2</v>
      </c>
      <c r="GJ562">
        <v>0</v>
      </c>
      <c r="GK562">
        <f>ROUND(R562*(R12)/100,2)</f>
        <v>0</v>
      </c>
      <c r="GL562">
        <f t="shared" si="548"/>
        <v>0</v>
      </c>
      <c r="GM562">
        <f t="shared" si="549"/>
        <v>1192.74</v>
      </c>
      <c r="GN562">
        <f t="shared" si="550"/>
        <v>1192.74</v>
      </c>
      <c r="GO562">
        <f t="shared" si="551"/>
        <v>0</v>
      </c>
      <c r="GP562">
        <f t="shared" si="552"/>
        <v>0</v>
      </c>
      <c r="GR562">
        <v>0</v>
      </c>
      <c r="GS562">
        <v>0</v>
      </c>
      <c r="GT562">
        <v>0</v>
      </c>
      <c r="GU562" t="s">
        <v>3</v>
      </c>
      <c r="GV562">
        <f t="shared" si="553"/>
        <v>0</v>
      </c>
      <c r="GW562">
        <v>1</v>
      </c>
      <c r="GX562">
        <f t="shared" si="554"/>
        <v>0</v>
      </c>
      <c r="HA562">
        <v>0</v>
      </c>
      <c r="HB562">
        <v>0</v>
      </c>
      <c r="HC562">
        <f t="shared" si="555"/>
        <v>0</v>
      </c>
      <c r="HE562" t="s">
        <v>3</v>
      </c>
      <c r="HF562" t="s">
        <v>3</v>
      </c>
      <c r="HM562" t="s">
        <v>3</v>
      </c>
      <c r="HN562" t="s">
        <v>3</v>
      </c>
      <c r="HO562" t="s">
        <v>3</v>
      </c>
      <c r="HP562" t="s">
        <v>3</v>
      </c>
      <c r="HQ562" t="s">
        <v>3</v>
      </c>
      <c r="IK562">
        <v>0</v>
      </c>
    </row>
    <row r="563" spans="1:245" x14ac:dyDescent="0.2">
      <c r="A563">
        <v>17</v>
      </c>
      <c r="B563">
        <v>0</v>
      </c>
      <c r="E563" t="s">
        <v>359</v>
      </c>
      <c r="F563" t="s">
        <v>333</v>
      </c>
      <c r="G563" t="s">
        <v>245</v>
      </c>
      <c r="H563" t="s">
        <v>298</v>
      </c>
      <c r="I563">
        <v>14</v>
      </c>
      <c r="J563">
        <v>0</v>
      </c>
      <c r="K563">
        <v>14</v>
      </c>
      <c r="O563">
        <f t="shared" si="516"/>
        <v>1461.47</v>
      </c>
      <c r="P563">
        <f t="shared" si="517"/>
        <v>1461.47</v>
      </c>
      <c r="Q563">
        <f t="shared" si="518"/>
        <v>0</v>
      </c>
      <c r="R563">
        <f t="shared" si="519"/>
        <v>0</v>
      </c>
      <c r="S563">
        <f t="shared" si="520"/>
        <v>0</v>
      </c>
      <c r="T563">
        <f t="shared" si="521"/>
        <v>0</v>
      </c>
      <c r="U563">
        <f t="shared" si="522"/>
        <v>0</v>
      </c>
      <c r="V563">
        <f t="shared" si="523"/>
        <v>0</v>
      </c>
      <c r="W563">
        <f t="shared" si="524"/>
        <v>0</v>
      </c>
      <c r="X563">
        <f t="shared" si="525"/>
        <v>0</v>
      </c>
      <c r="Y563">
        <f t="shared" si="526"/>
        <v>0</v>
      </c>
      <c r="AA563">
        <v>54436342</v>
      </c>
      <c r="AB563">
        <f t="shared" si="527"/>
        <v>16.57</v>
      </c>
      <c r="AC563">
        <f t="shared" si="528"/>
        <v>16.57</v>
      </c>
      <c r="AD563">
        <f t="shared" si="529"/>
        <v>0</v>
      </c>
      <c r="AE563">
        <f t="shared" si="530"/>
        <v>0</v>
      </c>
      <c r="AF563">
        <f t="shared" si="531"/>
        <v>0</v>
      </c>
      <c r="AG563">
        <f t="shared" si="532"/>
        <v>0</v>
      </c>
      <c r="AH563">
        <f t="shared" si="533"/>
        <v>0</v>
      </c>
      <c r="AI563">
        <f t="shared" si="534"/>
        <v>0</v>
      </c>
      <c r="AJ563">
        <f t="shared" si="535"/>
        <v>0</v>
      </c>
      <c r="AK563">
        <v>16.57</v>
      </c>
      <c r="AL563">
        <v>16.57</v>
      </c>
      <c r="AM563">
        <v>0</v>
      </c>
      <c r="AN563">
        <v>0</v>
      </c>
      <c r="AO563">
        <v>0</v>
      </c>
      <c r="AP563">
        <v>0</v>
      </c>
      <c r="AQ563">
        <v>0</v>
      </c>
      <c r="AR563">
        <v>0</v>
      </c>
      <c r="AS563">
        <v>0</v>
      </c>
      <c r="AT563">
        <v>0</v>
      </c>
      <c r="AU563">
        <v>0</v>
      </c>
      <c r="AV563">
        <v>1</v>
      </c>
      <c r="AW563">
        <v>1</v>
      </c>
      <c r="AZ563">
        <v>1</v>
      </c>
      <c r="BA563">
        <v>1</v>
      </c>
      <c r="BB563">
        <v>1</v>
      </c>
      <c r="BC563">
        <v>6.3</v>
      </c>
      <c r="BD563" t="s">
        <v>3</v>
      </c>
      <c r="BE563" t="s">
        <v>3</v>
      </c>
      <c r="BF563" t="s">
        <v>3</v>
      </c>
      <c r="BG563" t="s">
        <v>3</v>
      </c>
      <c r="BH563">
        <v>3</v>
      </c>
      <c r="BI563">
        <v>1</v>
      </c>
      <c r="BJ563" t="s">
        <v>334</v>
      </c>
      <c r="BM563">
        <v>1617</v>
      </c>
      <c r="BN563">
        <v>0</v>
      </c>
      <c r="BO563" t="s">
        <v>333</v>
      </c>
      <c r="BP563">
        <v>1</v>
      </c>
      <c r="BQ563">
        <v>200</v>
      </c>
      <c r="BR563">
        <v>0</v>
      </c>
      <c r="BS563">
        <v>1</v>
      </c>
      <c r="BT563">
        <v>1</v>
      </c>
      <c r="BU563">
        <v>1</v>
      </c>
      <c r="BV563">
        <v>1</v>
      </c>
      <c r="BW563">
        <v>1</v>
      </c>
      <c r="BX563">
        <v>1</v>
      </c>
      <c r="BY563" t="s">
        <v>3</v>
      </c>
      <c r="BZ563">
        <v>0</v>
      </c>
      <c r="CA563">
        <v>0</v>
      </c>
      <c r="CB563" t="s">
        <v>3</v>
      </c>
      <c r="CE563">
        <v>30</v>
      </c>
      <c r="CF563">
        <v>0</v>
      </c>
      <c r="CG563">
        <v>0</v>
      </c>
      <c r="CM563">
        <v>0</v>
      </c>
      <c r="CN563" t="s">
        <v>3</v>
      </c>
      <c r="CO563">
        <v>0</v>
      </c>
      <c r="CP563">
        <f t="shared" si="536"/>
        <v>1461.47</v>
      </c>
      <c r="CQ563">
        <f t="shared" si="537"/>
        <v>104.39</v>
      </c>
      <c r="CR563">
        <f t="shared" si="538"/>
        <v>0</v>
      </c>
      <c r="CS563">
        <f t="shared" si="539"/>
        <v>0</v>
      </c>
      <c r="CT563">
        <f t="shared" si="540"/>
        <v>0</v>
      </c>
      <c r="CU563">
        <f t="shared" si="541"/>
        <v>0</v>
      </c>
      <c r="CV563">
        <f t="shared" si="542"/>
        <v>0</v>
      </c>
      <c r="CW563">
        <f t="shared" si="543"/>
        <v>0</v>
      </c>
      <c r="CX563">
        <f t="shared" si="544"/>
        <v>0</v>
      </c>
      <c r="CY563">
        <f t="shared" si="545"/>
        <v>0</v>
      </c>
      <c r="CZ563">
        <f t="shared" si="546"/>
        <v>0</v>
      </c>
      <c r="DC563" t="s">
        <v>3</v>
      </c>
      <c r="DD563" t="s">
        <v>3</v>
      </c>
      <c r="DE563" t="s">
        <v>3</v>
      </c>
      <c r="DF563" t="s">
        <v>3</v>
      </c>
      <c r="DG563" t="s">
        <v>3</v>
      </c>
      <c r="DH563" t="s">
        <v>3</v>
      </c>
      <c r="DI563" t="s">
        <v>3</v>
      </c>
      <c r="DJ563" t="s">
        <v>3</v>
      </c>
      <c r="DK563" t="s">
        <v>3</v>
      </c>
      <c r="DL563" t="s">
        <v>3</v>
      </c>
      <c r="DM563" t="s">
        <v>3</v>
      </c>
      <c r="DN563">
        <v>0</v>
      </c>
      <c r="DO563">
        <v>0</v>
      </c>
      <c r="DP563">
        <v>1</v>
      </c>
      <c r="DQ563">
        <v>1</v>
      </c>
      <c r="DU563">
        <v>1010</v>
      </c>
      <c r="DV563" t="s">
        <v>298</v>
      </c>
      <c r="DW563" t="s">
        <v>298</v>
      </c>
      <c r="DX563">
        <v>1</v>
      </c>
      <c r="DZ563" t="s">
        <v>3</v>
      </c>
      <c r="EA563" t="s">
        <v>3</v>
      </c>
      <c r="EB563" t="s">
        <v>3</v>
      </c>
      <c r="EC563" t="s">
        <v>3</v>
      </c>
      <c r="EE563">
        <v>54009361</v>
      </c>
      <c r="EF563">
        <v>200</v>
      </c>
      <c r="EG563" t="s">
        <v>268</v>
      </c>
      <c r="EH563">
        <v>0</v>
      </c>
      <c r="EI563" t="s">
        <v>3</v>
      </c>
      <c r="EJ563">
        <v>1</v>
      </c>
      <c r="EK563">
        <v>1617</v>
      </c>
      <c r="EL563" t="s">
        <v>269</v>
      </c>
      <c r="EM563" t="s">
        <v>270</v>
      </c>
      <c r="EO563" t="s">
        <v>3</v>
      </c>
      <c r="EQ563">
        <v>0</v>
      </c>
      <c r="ER563">
        <v>16.57</v>
      </c>
      <c r="ES563">
        <v>16.57</v>
      </c>
      <c r="ET563">
        <v>0</v>
      </c>
      <c r="EU563">
        <v>0</v>
      </c>
      <c r="EV563">
        <v>0</v>
      </c>
      <c r="EW563">
        <v>0</v>
      </c>
      <c r="EX563">
        <v>0</v>
      </c>
      <c r="EY563">
        <v>0</v>
      </c>
      <c r="FQ563">
        <v>0</v>
      </c>
      <c r="FR563">
        <f t="shared" si="547"/>
        <v>0</v>
      </c>
      <c r="FS563">
        <v>0</v>
      </c>
      <c r="FX563">
        <v>0</v>
      </c>
      <c r="FY563">
        <v>0</v>
      </c>
      <c r="GA563" t="s">
        <v>3</v>
      </c>
      <c r="GD563">
        <v>0</v>
      </c>
      <c r="GF563">
        <v>1341938684</v>
      </c>
      <c r="GG563">
        <v>2</v>
      </c>
      <c r="GH563">
        <v>1</v>
      </c>
      <c r="GI563">
        <v>2</v>
      </c>
      <c r="GJ563">
        <v>0</v>
      </c>
      <c r="GK563">
        <f>ROUND(R563*(R12)/100,2)</f>
        <v>0</v>
      </c>
      <c r="GL563">
        <f t="shared" si="548"/>
        <v>0</v>
      </c>
      <c r="GM563">
        <f t="shared" si="549"/>
        <v>1461.47</v>
      </c>
      <c r="GN563">
        <f t="shared" si="550"/>
        <v>1461.47</v>
      </c>
      <c r="GO563">
        <f t="shared" si="551"/>
        <v>0</v>
      </c>
      <c r="GP563">
        <f t="shared" si="552"/>
        <v>0</v>
      </c>
      <c r="GR563">
        <v>0</v>
      </c>
      <c r="GS563">
        <v>0</v>
      </c>
      <c r="GT563">
        <v>0</v>
      </c>
      <c r="GU563" t="s">
        <v>3</v>
      </c>
      <c r="GV563">
        <f t="shared" si="553"/>
        <v>0</v>
      </c>
      <c r="GW563">
        <v>1</v>
      </c>
      <c r="GX563">
        <f t="shared" si="554"/>
        <v>0</v>
      </c>
      <c r="HA563">
        <v>0</v>
      </c>
      <c r="HB563">
        <v>0</v>
      </c>
      <c r="HC563">
        <f t="shared" si="555"/>
        <v>0</v>
      </c>
      <c r="HE563" t="s">
        <v>3</v>
      </c>
      <c r="HF563" t="s">
        <v>3</v>
      </c>
      <c r="HM563" t="s">
        <v>3</v>
      </c>
      <c r="HN563" t="s">
        <v>3</v>
      </c>
      <c r="HO563" t="s">
        <v>3</v>
      </c>
      <c r="HP563" t="s">
        <v>3</v>
      </c>
      <c r="HQ563" t="s">
        <v>3</v>
      </c>
      <c r="IK563">
        <v>0</v>
      </c>
    </row>
    <row r="564" spans="1:245" x14ac:dyDescent="0.2">
      <c r="A564">
        <v>17</v>
      </c>
      <c r="B564">
        <v>0</v>
      </c>
      <c r="E564" t="s">
        <v>364</v>
      </c>
      <c r="F564" t="s">
        <v>336</v>
      </c>
      <c r="G564" t="s">
        <v>337</v>
      </c>
      <c r="H564" t="s">
        <v>298</v>
      </c>
      <c r="I564">
        <v>8</v>
      </c>
      <c r="J564">
        <v>0</v>
      </c>
      <c r="K564">
        <v>8</v>
      </c>
      <c r="O564">
        <f t="shared" si="516"/>
        <v>1948.03</v>
      </c>
      <c r="P564">
        <f t="shared" si="517"/>
        <v>1948.03</v>
      </c>
      <c r="Q564">
        <f t="shared" si="518"/>
        <v>0</v>
      </c>
      <c r="R564">
        <f t="shared" si="519"/>
        <v>0</v>
      </c>
      <c r="S564">
        <f t="shared" si="520"/>
        <v>0</v>
      </c>
      <c r="T564">
        <f t="shared" si="521"/>
        <v>0</v>
      </c>
      <c r="U564">
        <f t="shared" si="522"/>
        <v>0</v>
      </c>
      <c r="V564">
        <f t="shared" si="523"/>
        <v>0</v>
      </c>
      <c r="W564">
        <f t="shared" si="524"/>
        <v>0</v>
      </c>
      <c r="X564">
        <f t="shared" si="525"/>
        <v>0</v>
      </c>
      <c r="Y564">
        <f t="shared" si="526"/>
        <v>0</v>
      </c>
      <c r="AA564">
        <v>54436342</v>
      </c>
      <c r="AB564">
        <f t="shared" si="527"/>
        <v>53.4</v>
      </c>
      <c r="AC564">
        <f t="shared" si="528"/>
        <v>53.4</v>
      </c>
      <c r="AD564">
        <f t="shared" si="529"/>
        <v>0</v>
      </c>
      <c r="AE564">
        <f t="shared" si="530"/>
        <v>0</v>
      </c>
      <c r="AF564">
        <f t="shared" si="531"/>
        <v>0</v>
      </c>
      <c r="AG564">
        <f t="shared" si="532"/>
        <v>0</v>
      </c>
      <c r="AH564">
        <f t="shared" si="533"/>
        <v>0</v>
      </c>
      <c r="AI564">
        <f t="shared" si="534"/>
        <v>0</v>
      </c>
      <c r="AJ564">
        <f t="shared" si="535"/>
        <v>0</v>
      </c>
      <c r="AK564">
        <v>53.4</v>
      </c>
      <c r="AL564">
        <v>53.4</v>
      </c>
      <c r="AM564">
        <v>0</v>
      </c>
      <c r="AN564">
        <v>0</v>
      </c>
      <c r="AO564">
        <v>0</v>
      </c>
      <c r="AP564">
        <v>0</v>
      </c>
      <c r="AQ564">
        <v>0</v>
      </c>
      <c r="AR564">
        <v>0</v>
      </c>
      <c r="AS564">
        <v>0</v>
      </c>
      <c r="AT564">
        <v>0</v>
      </c>
      <c r="AU564">
        <v>0</v>
      </c>
      <c r="AV564">
        <v>1</v>
      </c>
      <c r="AW564">
        <v>1</v>
      </c>
      <c r="AZ564">
        <v>1</v>
      </c>
      <c r="BA564">
        <v>1</v>
      </c>
      <c r="BB564">
        <v>1</v>
      </c>
      <c r="BC564">
        <v>4.5599999999999996</v>
      </c>
      <c r="BD564" t="s">
        <v>3</v>
      </c>
      <c r="BE564" t="s">
        <v>3</v>
      </c>
      <c r="BF564" t="s">
        <v>3</v>
      </c>
      <c r="BG564" t="s">
        <v>3</v>
      </c>
      <c r="BH564">
        <v>3</v>
      </c>
      <c r="BI564">
        <v>1</v>
      </c>
      <c r="BJ564" t="s">
        <v>338</v>
      </c>
      <c r="BM564">
        <v>1617</v>
      </c>
      <c r="BN564">
        <v>0</v>
      </c>
      <c r="BO564" t="s">
        <v>336</v>
      </c>
      <c r="BP564">
        <v>1</v>
      </c>
      <c r="BQ564">
        <v>200</v>
      </c>
      <c r="BR564">
        <v>0</v>
      </c>
      <c r="BS564">
        <v>1</v>
      </c>
      <c r="BT564">
        <v>1</v>
      </c>
      <c r="BU564">
        <v>1</v>
      </c>
      <c r="BV564">
        <v>1</v>
      </c>
      <c r="BW564">
        <v>1</v>
      </c>
      <c r="BX564">
        <v>1</v>
      </c>
      <c r="BY564" t="s">
        <v>3</v>
      </c>
      <c r="BZ564">
        <v>0</v>
      </c>
      <c r="CA564">
        <v>0</v>
      </c>
      <c r="CB564" t="s">
        <v>3</v>
      </c>
      <c r="CE564">
        <v>30</v>
      </c>
      <c r="CF564">
        <v>0</v>
      </c>
      <c r="CG564">
        <v>0</v>
      </c>
      <c r="CM564">
        <v>0</v>
      </c>
      <c r="CN564" t="s">
        <v>3</v>
      </c>
      <c r="CO564">
        <v>0</v>
      </c>
      <c r="CP564">
        <f t="shared" si="536"/>
        <v>1948.03</v>
      </c>
      <c r="CQ564">
        <f t="shared" si="537"/>
        <v>243.5</v>
      </c>
      <c r="CR564">
        <f t="shared" si="538"/>
        <v>0</v>
      </c>
      <c r="CS564">
        <f t="shared" si="539"/>
        <v>0</v>
      </c>
      <c r="CT564">
        <f t="shared" si="540"/>
        <v>0</v>
      </c>
      <c r="CU564">
        <f t="shared" si="541"/>
        <v>0</v>
      </c>
      <c r="CV564">
        <f t="shared" si="542"/>
        <v>0</v>
      </c>
      <c r="CW564">
        <f t="shared" si="543"/>
        <v>0</v>
      </c>
      <c r="CX564">
        <f t="shared" si="544"/>
        <v>0</v>
      </c>
      <c r="CY564">
        <f t="shared" si="545"/>
        <v>0</v>
      </c>
      <c r="CZ564">
        <f t="shared" si="546"/>
        <v>0</v>
      </c>
      <c r="DC564" t="s">
        <v>3</v>
      </c>
      <c r="DD564" t="s">
        <v>3</v>
      </c>
      <c r="DE564" t="s">
        <v>3</v>
      </c>
      <c r="DF564" t="s">
        <v>3</v>
      </c>
      <c r="DG564" t="s">
        <v>3</v>
      </c>
      <c r="DH564" t="s">
        <v>3</v>
      </c>
      <c r="DI564" t="s">
        <v>3</v>
      </c>
      <c r="DJ564" t="s">
        <v>3</v>
      </c>
      <c r="DK564" t="s">
        <v>3</v>
      </c>
      <c r="DL564" t="s">
        <v>3</v>
      </c>
      <c r="DM564" t="s">
        <v>3</v>
      </c>
      <c r="DN564">
        <v>0</v>
      </c>
      <c r="DO564">
        <v>0</v>
      </c>
      <c r="DP564">
        <v>1</v>
      </c>
      <c r="DQ564">
        <v>1</v>
      </c>
      <c r="DU564">
        <v>1010</v>
      </c>
      <c r="DV564" t="s">
        <v>298</v>
      </c>
      <c r="DW564" t="s">
        <v>298</v>
      </c>
      <c r="DX564">
        <v>1</v>
      </c>
      <c r="DZ564" t="s">
        <v>3</v>
      </c>
      <c r="EA564" t="s">
        <v>3</v>
      </c>
      <c r="EB564" t="s">
        <v>3</v>
      </c>
      <c r="EC564" t="s">
        <v>3</v>
      </c>
      <c r="EE564">
        <v>54009361</v>
      </c>
      <c r="EF564">
        <v>200</v>
      </c>
      <c r="EG564" t="s">
        <v>268</v>
      </c>
      <c r="EH564">
        <v>0</v>
      </c>
      <c r="EI564" t="s">
        <v>3</v>
      </c>
      <c r="EJ564">
        <v>1</v>
      </c>
      <c r="EK564">
        <v>1617</v>
      </c>
      <c r="EL564" t="s">
        <v>269</v>
      </c>
      <c r="EM564" t="s">
        <v>270</v>
      </c>
      <c r="EO564" t="s">
        <v>3</v>
      </c>
      <c r="EQ564">
        <v>0</v>
      </c>
      <c r="ER564">
        <v>53.4</v>
      </c>
      <c r="ES564">
        <v>53.4</v>
      </c>
      <c r="ET564">
        <v>0</v>
      </c>
      <c r="EU564">
        <v>0</v>
      </c>
      <c r="EV564">
        <v>0</v>
      </c>
      <c r="EW564">
        <v>0</v>
      </c>
      <c r="EX564">
        <v>0</v>
      </c>
      <c r="EY564">
        <v>0</v>
      </c>
      <c r="FQ564">
        <v>0</v>
      </c>
      <c r="FR564">
        <f t="shared" si="547"/>
        <v>0</v>
      </c>
      <c r="FS564">
        <v>0</v>
      </c>
      <c r="FX564">
        <v>0</v>
      </c>
      <c r="FY564">
        <v>0</v>
      </c>
      <c r="GA564" t="s">
        <v>3</v>
      </c>
      <c r="GD564">
        <v>0</v>
      </c>
      <c r="GF564">
        <v>817343486</v>
      </c>
      <c r="GG564">
        <v>2</v>
      </c>
      <c r="GH564">
        <v>1</v>
      </c>
      <c r="GI564">
        <v>2</v>
      </c>
      <c r="GJ564">
        <v>0</v>
      </c>
      <c r="GK564">
        <f>ROUND(R564*(R12)/100,2)</f>
        <v>0</v>
      </c>
      <c r="GL564">
        <f t="shared" si="548"/>
        <v>0</v>
      </c>
      <c r="GM564">
        <f t="shared" si="549"/>
        <v>1948.03</v>
      </c>
      <c r="GN564">
        <f t="shared" si="550"/>
        <v>1948.03</v>
      </c>
      <c r="GO564">
        <f t="shared" si="551"/>
        <v>0</v>
      </c>
      <c r="GP564">
        <f t="shared" si="552"/>
        <v>0</v>
      </c>
      <c r="GR564">
        <v>0</v>
      </c>
      <c r="GS564">
        <v>0</v>
      </c>
      <c r="GT564">
        <v>0</v>
      </c>
      <c r="GU564" t="s">
        <v>3</v>
      </c>
      <c r="GV564">
        <f t="shared" si="553"/>
        <v>0</v>
      </c>
      <c r="GW564">
        <v>1</v>
      </c>
      <c r="GX564">
        <f t="shared" si="554"/>
        <v>0</v>
      </c>
      <c r="HA564">
        <v>0</v>
      </c>
      <c r="HB564">
        <v>0</v>
      </c>
      <c r="HC564">
        <f t="shared" si="555"/>
        <v>0</v>
      </c>
      <c r="HE564" t="s">
        <v>3</v>
      </c>
      <c r="HF564" t="s">
        <v>3</v>
      </c>
      <c r="HM564" t="s">
        <v>3</v>
      </c>
      <c r="HN564" t="s">
        <v>3</v>
      </c>
      <c r="HO564" t="s">
        <v>3</v>
      </c>
      <c r="HP564" t="s">
        <v>3</v>
      </c>
      <c r="HQ564" t="s">
        <v>3</v>
      </c>
      <c r="IK564">
        <v>0</v>
      </c>
    </row>
    <row r="565" spans="1:245" x14ac:dyDescent="0.2">
      <c r="A565">
        <v>17</v>
      </c>
      <c r="B565">
        <v>0</v>
      </c>
      <c r="E565" t="s">
        <v>368</v>
      </c>
      <c r="F565" t="s">
        <v>340</v>
      </c>
      <c r="G565" t="s">
        <v>341</v>
      </c>
      <c r="H565" t="s">
        <v>261</v>
      </c>
      <c r="I565">
        <v>2</v>
      </c>
      <c r="J565">
        <v>0</v>
      </c>
      <c r="K565">
        <v>2</v>
      </c>
      <c r="O565">
        <f t="shared" si="516"/>
        <v>9918.7000000000007</v>
      </c>
      <c r="P565">
        <f t="shared" si="517"/>
        <v>9918.7000000000007</v>
      </c>
      <c r="Q565">
        <f t="shared" si="518"/>
        <v>0</v>
      </c>
      <c r="R565">
        <f t="shared" si="519"/>
        <v>0</v>
      </c>
      <c r="S565">
        <f t="shared" si="520"/>
        <v>0</v>
      </c>
      <c r="T565">
        <f t="shared" si="521"/>
        <v>0</v>
      </c>
      <c r="U565">
        <f t="shared" si="522"/>
        <v>0</v>
      </c>
      <c r="V565">
        <f t="shared" si="523"/>
        <v>0</v>
      </c>
      <c r="W565">
        <f t="shared" si="524"/>
        <v>0</v>
      </c>
      <c r="X565">
        <f t="shared" si="525"/>
        <v>0</v>
      </c>
      <c r="Y565">
        <f t="shared" si="526"/>
        <v>0</v>
      </c>
      <c r="AA565">
        <v>54436342</v>
      </c>
      <c r="AB565">
        <f t="shared" si="527"/>
        <v>508.13</v>
      </c>
      <c r="AC565">
        <f t="shared" si="528"/>
        <v>508.13</v>
      </c>
      <c r="AD565">
        <f t="shared" si="529"/>
        <v>0</v>
      </c>
      <c r="AE565">
        <f t="shared" si="530"/>
        <v>0</v>
      </c>
      <c r="AF565">
        <f t="shared" si="531"/>
        <v>0</v>
      </c>
      <c r="AG565">
        <f t="shared" si="532"/>
        <v>0</v>
      </c>
      <c r="AH565">
        <f t="shared" si="533"/>
        <v>0</v>
      </c>
      <c r="AI565">
        <f t="shared" si="534"/>
        <v>0</v>
      </c>
      <c r="AJ565">
        <f t="shared" si="535"/>
        <v>0</v>
      </c>
      <c r="AK565">
        <v>508.13</v>
      </c>
      <c r="AL565">
        <v>508.13</v>
      </c>
      <c r="AM565">
        <v>0</v>
      </c>
      <c r="AN565">
        <v>0</v>
      </c>
      <c r="AO565">
        <v>0</v>
      </c>
      <c r="AP565">
        <v>0</v>
      </c>
      <c r="AQ565">
        <v>0</v>
      </c>
      <c r="AR565">
        <v>0</v>
      </c>
      <c r="AS565">
        <v>0</v>
      </c>
      <c r="AT565">
        <v>0</v>
      </c>
      <c r="AU565">
        <v>0</v>
      </c>
      <c r="AV565">
        <v>1</v>
      </c>
      <c r="AW565">
        <v>1</v>
      </c>
      <c r="AZ565">
        <v>1</v>
      </c>
      <c r="BA565">
        <v>1</v>
      </c>
      <c r="BB565">
        <v>1</v>
      </c>
      <c r="BC565">
        <v>9.76</v>
      </c>
      <c r="BD565" t="s">
        <v>3</v>
      </c>
      <c r="BE565" t="s">
        <v>3</v>
      </c>
      <c r="BF565" t="s">
        <v>3</v>
      </c>
      <c r="BG565" t="s">
        <v>3</v>
      </c>
      <c r="BH565">
        <v>3</v>
      </c>
      <c r="BI565">
        <v>1</v>
      </c>
      <c r="BJ565" t="s">
        <v>342</v>
      </c>
      <c r="BM565">
        <v>1617</v>
      </c>
      <c r="BN565">
        <v>0</v>
      </c>
      <c r="BO565" t="s">
        <v>340</v>
      </c>
      <c r="BP565">
        <v>1</v>
      </c>
      <c r="BQ565">
        <v>200</v>
      </c>
      <c r="BR565">
        <v>0</v>
      </c>
      <c r="BS565">
        <v>1</v>
      </c>
      <c r="BT565">
        <v>1</v>
      </c>
      <c r="BU565">
        <v>1</v>
      </c>
      <c r="BV565">
        <v>1</v>
      </c>
      <c r="BW565">
        <v>1</v>
      </c>
      <c r="BX565">
        <v>1</v>
      </c>
      <c r="BY565" t="s">
        <v>3</v>
      </c>
      <c r="BZ565">
        <v>0</v>
      </c>
      <c r="CA565">
        <v>0</v>
      </c>
      <c r="CB565" t="s">
        <v>3</v>
      </c>
      <c r="CE565">
        <v>30</v>
      </c>
      <c r="CF565">
        <v>0</v>
      </c>
      <c r="CG565">
        <v>0</v>
      </c>
      <c r="CM565">
        <v>0</v>
      </c>
      <c r="CN565" t="s">
        <v>3</v>
      </c>
      <c r="CO565">
        <v>0</v>
      </c>
      <c r="CP565">
        <f t="shared" si="536"/>
        <v>9918.7000000000007</v>
      </c>
      <c r="CQ565">
        <f t="shared" si="537"/>
        <v>4959.3500000000004</v>
      </c>
      <c r="CR565">
        <f t="shared" si="538"/>
        <v>0</v>
      </c>
      <c r="CS565">
        <f t="shared" si="539"/>
        <v>0</v>
      </c>
      <c r="CT565">
        <f t="shared" si="540"/>
        <v>0</v>
      </c>
      <c r="CU565">
        <f t="shared" si="541"/>
        <v>0</v>
      </c>
      <c r="CV565">
        <f t="shared" si="542"/>
        <v>0</v>
      </c>
      <c r="CW565">
        <f t="shared" si="543"/>
        <v>0</v>
      </c>
      <c r="CX565">
        <f t="shared" si="544"/>
        <v>0</v>
      </c>
      <c r="CY565">
        <f t="shared" si="545"/>
        <v>0</v>
      </c>
      <c r="CZ565">
        <f t="shared" si="546"/>
        <v>0</v>
      </c>
      <c r="DC565" t="s">
        <v>3</v>
      </c>
      <c r="DD565" t="s">
        <v>3</v>
      </c>
      <c r="DE565" t="s">
        <v>3</v>
      </c>
      <c r="DF565" t="s">
        <v>3</v>
      </c>
      <c r="DG565" t="s">
        <v>3</v>
      </c>
      <c r="DH565" t="s">
        <v>3</v>
      </c>
      <c r="DI565" t="s">
        <v>3</v>
      </c>
      <c r="DJ565" t="s">
        <v>3</v>
      </c>
      <c r="DK565" t="s">
        <v>3</v>
      </c>
      <c r="DL565" t="s">
        <v>3</v>
      </c>
      <c r="DM565" t="s">
        <v>3</v>
      </c>
      <c r="DN565">
        <v>0</v>
      </c>
      <c r="DO565">
        <v>0</v>
      </c>
      <c r="DP565">
        <v>1</v>
      </c>
      <c r="DQ565">
        <v>1</v>
      </c>
      <c r="DU565">
        <v>1013</v>
      </c>
      <c r="DV565" t="s">
        <v>261</v>
      </c>
      <c r="DW565" t="s">
        <v>261</v>
      </c>
      <c r="DX565">
        <v>1</v>
      </c>
      <c r="DZ565" t="s">
        <v>3</v>
      </c>
      <c r="EA565" t="s">
        <v>3</v>
      </c>
      <c r="EB565" t="s">
        <v>3</v>
      </c>
      <c r="EC565" t="s">
        <v>3</v>
      </c>
      <c r="EE565">
        <v>54009361</v>
      </c>
      <c r="EF565">
        <v>200</v>
      </c>
      <c r="EG565" t="s">
        <v>268</v>
      </c>
      <c r="EH565">
        <v>0</v>
      </c>
      <c r="EI565" t="s">
        <v>3</v>
      </c>
      <c r="EJ565">
        <v>1</v>
      </c>
      <c r="EK565">
        <v>1617</v>
      </c>
      <c r="EL565" t="s">
        <v>269</v>
      </c>
      <c r="EM565" t="s">
        <v>270</v>
      </c>
      <c r="EO565" t="s">
        <v>3</v>
      </c>
      <c r="EQ565">
        <v>0</v>
      </c>
      <c r="ER565">
        <v>508.13</v>
      </c>
      <c r="ES565">
        <v>508.13</v>
      </c>
      <c r="ET565">
        <v>0</v>
      </c>
      <c r="EU565">
        <v>0</v>
      </c>
      <c r="EV565">
        <v>0</v>
      </c>
      <c r="EW565">
        <v>0</v>
      </c>
      <c r="EX565">
        <v>0</v>
      </c>
      <c r="EY565">
        <v>0</v>
      </c>
      <c r="FQ565">
        <v>0</v>
      </c>
      <c r="FR565">
        <f t="shared" si="547"/>
        <v>0</v>
      </c>
      <c r="FS565">
        <v>0</v>
      </c>
      <c r="FX565">
        <v>0</v>
      </c>
      <c r="FY565">
        <v>0</v>
      </c>
      <c r="GA565" t="s">
        <v>3</v>
      </c>
      <c r="GD565">
        <v>0</v>
      </c>
      <c r="GF565">
        <v>-181947046</v>
      </c>
      <c r="GG565">
        <v>2</v>
      </c>
      <c r="GH565">
        <v>1</v>
      </c>
      <c r="GI565">
        <v>2</v>
      </c>
      <c r="GJ565">
        <v>0</v>
      </c>
      <c r="GK565">
        <f>ROUND(R565*(R12)/100,2)</f>
        <v>0</v>
      </c>
      <c r="GL565">
        <f t="shared" si="548"/>
        <v>0</v>
      </c>
      <c r="GM565">
        <f t="shared" si="549"/>
        <v>9918.7000000000007</v>
      </c>
      <c r="GN565">
        <f t="shared" si="550"/>
        <v>9918.7000000000007</v>
      </c>
      <c r="GO565">
        <f t="shared" si="551"/>
        <v>0</v>
      </c>
      <c r="GP565">
        <f t="shared" si="552"/>
        <v>0</v>
      </c>
      <c r="GR565">
        <v>0</v>
      </c>
      <c r="GS565">
        <v>0</v>
      </c>
      <c r="GT565">
        <v>0</v>
      </c>
      <c r="GU565" t="s">
        <v>3</v>
      </c>
      <c r="GV565">
        <f t="shared" si="553"/>
        <v>0</v>
      </c>
      <c r="GW565">
        <v>1</v>
      </c>
      <c r="GX565">
        <f t="shared" si="554"/>
        <v>0</v>
      </c>
      <c r="HA565">
        <v>0</v>
      </c>
      <c r="HB565">
        <v>0</v>
      </c>
      <c r="HC565">
        <f t="shared" si="555"/>
        <v>0</v>
      </c>
      <c r="HE565" t="s">
        <v>3</v>
      </c>
      <c r="HF565" t="s">
        <v>3</v>
      </c>
      <c r="HM565" t="s">
        <v>3</v>
      </c>
      <c r="HN565" t="s">
        <v>3</v>
      </c>
      <c r="HO565" t="s">
        <v>3</v>
      </c>
      <c r="HP565" t="s">
        <v>3</v>
      </c>
      <c r="HQ565" t="s">
        <v>3</v>
      </c>
      <c r="IK565">
        <v>0</v>
      </c>
    </row>
    <row r="567" spans="1:245" x14ac:dyDescent="0.2">
      <c r="A567" s="2">
        <v>51</v>
      </c>
      <c r="B567" s="2">
        <f>B550</f>
        <v>0</v>
      </c>
      <c r="C567" s="2">
        <f>A550</f>
        <v>4</v>
      </c>
      <c r="D567" s="2">
        <f>ROW(A550)</f>
        <v>550</v>
      </c>
      <c r="E567" s="2"/>
      <c r="F567" s="2" t="str">
        <f>IF(F550&lt;&gt;"",F550,"")</f>
        <v>Новый раздел</v>
      </c>
      <c r="G567" s="2" t="str">
        <f>IF(G550&lt;&gt;"",G550,"")</f>
        <v>Оборудование</v>
      </c>
      <c r="H567" s="2">
        <v>0</v>
      </c>
      <c r="I567" s="2"/>
      <c r="J567" s="2"/>
      <c r="K567" s="2"/>
      <c r="L567" s="2"/>
      <c r="M567" s="2"/>
      <c r="N567" s="2"/>
      <c r="O567" s="2">
        <f t="shared" ref="O567:T567" si="556">ROUND(AB567,2)</f>
        <v>4161680.93</v>
      </c>
      <c r="P567" s="2">
        <f t="shared" si="556"/>
        <v>4161680.93</v>
      </c>
      <c r="Q567" s="2">
        <f t="shared" si="556"/>
        <v>0</v>
      </c>
      <c r="R567" s="2">
        <f t="shared" si="556"/>
        <v>0</v>
      </c>
      <c r="S567" s="2">
        <f t="shared" si="556"/>
        <v>0</v>
      </c>
      <c r="T567" s="2">
        <f t="shared" si="556"/>
        <v>0</v>
      </c>
      <c r="U567" s="2">
        <f>AH567</f>
        <v>0</v>
      </c>
      <c r="V567" s="2">
        <f>AI567</f>
        <v>0</v>
      </c>
      <c r="W567" s="2">
        <f>ROUND(AJ567,2)</f>
        <v>0</v>
      </c>
      <c r="X567" s="2">
        <f>ROUND(AK567,2)</f>
        <v>0</v>
      </c>
      <c r="Y567" s="2">
        <f>ROUND(AL567,2)</f>
        <v>0</v>
      </c>
      <c r="Z567" s="2"/>
      <c r="AA567" s="2"/>
      <c r="AB567" s="2">
        <f>ROUND(SUMIF(AA554:AA565,"=54436342",O554:O565),2)</f>
        <v>4161680.93</v>
      </c>
      <c r="AC567" s="2">
        <f>ROUND(SUMIF(AA554:AA565,"=54436342",P554:P565),2)</f>
        <v>4161680.93</v>
      </c>
      <c r="AD567" s="2">
        <f>ROUND(SUMIF(AA554:AA565,"=54436342",Q554:Q565),2)</f>
        <v>0</v>
      </c>
      <c r="AE567" s="2">
        <f>ROUND(SUMIF(AA554:AA565,"=54436342",R554:R565),2)</f>
        <v>0</v>
      </c>
      <c r="AF567" s="2">
        <f>ROUND(SUMIF(AA554:AA565,"=54436342",S554:S565),2)</f>
        <v>0</v>
      </c>
      <c r="AG567" s="2">
        <f>ROUND(SUMIF(AA554:AA565,"=54436342",T554:T565),2)</f>
        <v>0</v>
      </c>
      <c r="AH567" s="2">
        <f>SUMIF(AA554:AA565,"=54436342",U554:U565)</f>
        <v>0</v>
      </c>
      <c r="AI567" s="2">
        <f>SUMIF(AA554:AA565,"=54436342",V554:V565)</f>
        <v>0</v>
      </c>
      <c r="AJ567" s="2">
        <f>ROUND(SUMIF(AA554:AA565,"=54436342",W554:W565),2)</f>
        <v>0</v>
      </c>
      <c r="AK567" s="2">
        <f>ROUND(SUMIF(AA554:AA565,"=54436342",X554:X565),2)</f>
        <v>0</v>
      </c>
      <c r="AL567" s="2">
        <f>ROUND(SUMIF(AA554:AA565,"=54436342",Y554:Y565),2)</f>
        <v>0</v>
      </c>
      <c r="AM567" s="2"/>
      <c r="AN567" s="2"/>
      <c r="AO567" s="2">
        <f t="shared" ref="AO567:BD567" si="557">ROUND(BX567,2)</f>
        <v>0</v>
      </c>
      <c r="AP567" s="2">
        <f t="shared" si="557"/>
        <v>0</v>
      </c>
      <c r="AQ567" s="2">
        <f t="shared" si="557"/>
        <v>0</v>
      </c>
      <c r="AR567" s="2">
        <f t="shared" si="557"/>
        <v>4161680.93</v>
      </c>
      <c r="AS567" s="2">
        <f t="shared" si="557"/>
        <v>4161680.93</v>
      </c>
      <c r="AT567" s="2">
        <f t="shared" si="557"/>
        <v>0</v>
      </c>
      <c r="AU567" s="2">
        <f t="shared" si="557"/>
        <v>0</v>
      </c>
      <c r="AV567" s="2">
        <f t="shared" si="557"/>
        <v>4161680.93</v>
      </c>
      <c r="AW567" s="2">
        <f t="shared" si="557"/>
        <v>4161680.93</v>
      </c>
      <c r="AX567" s="2">
        <f t="shared" si="557"/>
        <v>0</v>
      </c>
      <c r="AY567" s="2">
        <f t="shared" si="557"/>
        <v>4161680.93</v>
      </c>
      <c r="AZ567" s="2">
        <f t="shared" si="557"/>
        <v>0</v>
      </c>
      <c r="BA567" s="2">
        <f t="shared" si="557"/>
        <v>0</v>
      </c>
      <c r="BB567" s="2">
        <f t="shared" si="557"/>
        <v>0</v>
      </c>
      <c r="BC567" s="2">
        <f t="shared" si="557"/>
        <v>0</v>
      </c>
      <c r="BD567" s="2">
        <f t="shared" si="557"/>
        <v>0</v>
      </c>
      <c r="BE567" s="2"/>
      <c r="BF567" s="2"/>
      <c r="BG567" s="2"/>
      <c r="BH567" s="2"/>
      <c r="BI567" s="2"/>
      <c r="BJ567" s="2"/>
      <c r="BK567" s="2"/>
      <c r="BL567" s="2"/>
      <c r="BM567" s="2"/>
      <c r="BN567" s="2"/>
      <c r="BO567" s="2"/>
      <c r="BP567" s="2"/>
      <c r="BQ567" s="2"/>
      <c r="BR567" s="2"/>
      <c r="BS567" s="2"/>
      <c r="BT567" s="2"/>
      <c r="BU567" s="2"/>
      <c r="BV567" s="2"/>
      <c r="BW567" s="2"/>
      <c r="BX567" s="2">
        <f>ROUND(SUMIF(AA554:AA565,"=54436342",FQ554:FQ565),2)</f>
        <v>0</v>
      </c>
      <c r="BY567" s="2">
        <f>ROUND(SUMIF(AA554:AA565,"=54436342",FR554:FR565),2)</f>
        <v>0</v>
      </c>
      <c r="BZ567" s="2">
        <f>ROUND(SUMIF(AA554:AA565,"=54436342",GL554:GL565),2)</f>
        <v>0</v>
      </c>
      <c r="CA567" s="2">
        <f>ROUND(SUMIF(AA554:AA565,"=54436342",GM554:GM565),2)</f>
        <v>4161680.93</v>
      </c>
      <c r="CB567" s="2">
        <f>ROUND(SUMIF(AA554:AA565,"=54436342",GN554:GN565),2)</f>
        <v>4161680.93</v>
      </c>
      <c r="CC567" s="2">
        <f>ROUND(SUMIF(AA554:AA565,"=54436342",GO554:GO565),2)</f>
        <v>0</v>
      </c>
      <c r="CD567" s="2">
        <f>ROUND(SUMIF(AA554:AA565,"=54436342",GP554:GP565),2)</f>
        <v>0</v>
      </c>
      <c r="CE567" s="2">
        <f>AC567-BX567</f>
        <v>4161680.93</v>
      </c>
      <c r="CF567" s="2">
        <f>AC567-BY567</f>
        <v>4161680.93</v>
      </c>
      <c r="CG567" s="2">
        <f>BX567-BZ567</f>
        <v>0</v>
      </c>
      <c r="CH567" s="2">
        <f>AC567-BX567-BY567+BZ567</f>
        <v>4161680.93</v>
      </c>
      <c r="CI567" s="2">
        <f>BY567-BZ567</f>
        <v>0</v>
      </c>
      <c r="CJ567" s="2">
        <f>ROUND(SUMIF(AA554:AA565,"=54436342",GX554:GX565),2)</f>
        <v>0</v>
      </c>
      <c r="CK567" s="2">
        <f>ROUND(SUMIF(AA554:AA565,"=54436342",GY554:GY565),2)</f>
        <v>0</v>
      </c>
      <c r="CL567" s="2">
        <f>ROUND(SUMIF(AA554:AA565,"=54436342",GZ554:GZ565),2)</f>
        <v>0</v>
      </c>
      <c r="CM567" s="2">
        <f>ROUND(SUMIF(AA554:AA565,"=54436342",HD554:HD565),2)</f>
        <v>0</v>
      </c>
      <c r="CN567" s="2"/>
      <c r="CO567" s="2"/>
      <c r="CP567" s="2"/>
      <c r="CQ567" s="2"/>
      <c r="CR567" s="2"/>
      <c r="CS567" s="2"/>
      <c r="CT567" s="2"/>
      <c r="CU567" s="2"/>
      <c r="CV567" s="2"/>
      <c r="CW567" s="2"/>
      <c r="CX567" s="2"/>
      <c r="CY567" s="2"/>
      <c r="CZ567" s="2"/>
      <c r="DA567" s="2"/>
      <c r="DB567" s="2"/>
      <c r="DC567" s="2"/>
      <c r="DD567" s="2"/>
      <c r="DE567" s="2"/>
      <c r="DF567" s="2"/>
      <c r="DG567" s="3"/>
      <c r="DH567" s="3"/>
      <c r="DI567" s="3"/>
      <c r="DJ567" s="3"/>
      <c r="DK567" s="3"/>
      <c r="DL567" s="3"/>
      <c r="DM567" s="3"/>
      <c r="DN567" s="3"/>
      <c r="DO567" s="3"/>
      <c r="DP567" s="3"/>
      <c r="DQ567" s="3"/>
      <c r="DR567" s="3"/>
      <c r="DS567" s="3"/>
      <c r="DT567" s="3"/>
      <c r="DU567" s="3"/>
      <c r="DV567" s="3"/>
      <c r="DW567" s="3"/>
      <c r="DX567" s="3"/>
      <c r="DY567" s="3"/>
      <c r="DZ567" s="3"/>
      <c r="EA567" s="3"/>
      <c r="EB567" s="3"/>
      <c r="EC567" s="3"/>
      <c r="ED567" s="3"/>
      <c r="EE567" s="3"/>
      <c r="EF567" s="3"/>
      <c r="EG567" s="3"/>
      <c r="EH567" s="3"/>
      <c r="EI567" s="3"/>
      <c r="EJ567" s="3"/>
      <c r="EK567" s="3"/>
      <c r="EL567" s="3"/>
      <c r="EM567" s="3"/>
      <c r="EN567" s="3"/>
      <c r="EO567" s="3"/>
      <c r="EP567" s="3"/>
      <c r="EQ567" s="3"/>
      <c r="ER567" s="3"/>
      <c r="ES567" s="3"/>
      <c r="ET567" s="3"/>
      <c r="EU567" s="3"/>
      <c r="EV567" s="3"/>
      <c r="EW567" s="3"/>
      <c r="EX567" s="3"/>
      <c r="EY567" s="3"/>
      <c r="EZ567" s="3"/>
      <c r="FA567" s="3"/>
      <c r="FB567" s="3"/>
      <c r="FC567" s="3"/>
      <c r="FD567" s="3"/>
      <c r="FE567" s="3"/>
      <c r="FF567" s="3"/>
      <c r="FG567" s="3"/>
      <c r="FH567" s="3"/>
      <c r="FI567" s="3"/>
      <c r="FJ567" s="3"/>
      <c r="FK567" s="3"/>
      <c r="FL567" s="3"/>
      <c r="FM567" s="3"/>
      <c r="FN567" s="3"/>
      <c r="FO567" s="3"/>
      <c r="FP567" s="3"/>
      <c r="FQ567" s="3"/>
      <c r="FR567" s="3"/>
      <c r="FS567" s="3"/>
      <c r="FT567" s="3"/>
      <c r="FU567" s="3"/>
      <c r="FV567" s="3"/>
      <c r="FW567" s="3"/>
      <c r="FX567" s="3"/>
      <c r="FY567" s="3"/>
      <c r="FZ567" s="3"/>
      <c r="GA567" s="3"/>
      <c r="GB567" s="3"/>
      <c r="GC567" s="3"/>
      <c r="GD567" s="3"/>
      <c r="GE567" s="3"/>
      <c r="GF567" s="3"/>
      <c r="GG567" s="3"/>
      <c r="GH567" s="3"/>
      <c r="GI567" s="3"/>
      <c r="GJ567" s="3"/>
      <c r="GK567" s="3"/>
      <c r="GL567" s="3"/>
      <c r="GM567" s="3"/>
      <c r="GN567" s="3"/>
      <c r="GO567" s="3"/>
      <c r="GP567" s="3"/>
      <c r="GQ567" s="3"/>
      <c r="GR567" s="3"/>
      <c r="GS567" s="3"/>
      <c r="GT567" s="3"/>
      <c r="GU567" s="3"/>
      <c r="GV567" s="3"/>
      <c r="GW567" s="3"/>
      <c r="GX567" s="3">
        <v>0</v>
      </c>
    </row>
    <row r="569" spans="1:245" x14ac:dyDescent="0.2">
      <c r="A569" s="4">
        <v>50</v>
      </c>
      <c r="B569" s="4">
        <v>0</v>
      </c>
      <c r="C569" s="4">
        <v>0</v>
      </c>
      <c r="D569" s="4">
        <v>1</v>
      </c>
      <c r="E569" s="4">
        <v>201</v>
      </c>
      <c r="F569" s="4">
        <f>ROUND(Source!O567,O569)</f>
        <v>4161680.93</v>
      </c>
      <c r="G569" s="4" t="s">
        <v>89</v>
      </c>
      <c r="H569" s="4" t="s">
        <v>90</v>
      </c>
      <c r="I569" s="4"/>
      <c r="J569" s="4"/>
      <c r="K569" s="4">
        <v>-201</v>
      </c>
      <c r="L569" s="4">
        <v>1</v>
      </c>
      <c r="M569" s="4">
        <v>3</v>
      </c>
      <c r="N569" s="4" t="s">
        <v>3</v>
      </c>
      <c r="O569" s="4">
        <v>2</v>
      </c>
      <c r="P569" s="4"/>
      <c r="Q569" s="4"/>
      <c r="R569" s="4"/>
      <c r="S569" s="4"/>
      <c r="T569" s="4"/>
      <c r="U569" s="4"/>
      <c r="V569" s="4"/>
      <c r="W569" s="4">
        <v>4161680.93</v>
      </c>
      <c r="X569" s="4">
        <v>1</v>
      </c>
      <c r="Y569" s="4">
        <v>4161680.93</v>
      </c>
      <c r="Z569" s="4"/>
      <c r="AA569" s="4"/>
      <c r="AB569" s="4"/>
    </row>
    <row r="570" spans="1:245" x14ac:dyDescent="0.2">
      <c r="A570" s="4">
        <v>50</v>
      </c>
      <c r="B570" s="4">
        <v>0</v>
      </c>
      <c r="C570" s="4">
        <v>0</v>
      </c>
      <c r="D570" s="4">
        <v>1</v>
      </c>
      <c r="E570" s="4">
        <v>202</v>
      </c>
      <c r="F570" s="4">
        <f>ROUND(Source!P567,O570)</f>
        <v>4161680.93</v>
      </c>
      <c r="G570" s="4" t="s">
        <v>91</v>
      </c>
      <c r="H570" s="4" t="s">
        <v>92</v>
      </c>
      <c r="I570" s="4"/>
      <c r="J570" s="4"/>
      <c r="K570" s="4">
        <v>-202</v>
      </c>
      <c r="L570" s="4">
        <v>2</v>
      </c>
      <c r="M570" s="4">
        <v>3</v>
      </c>
      <c r="N570" s="4" t="s">
        <v>3</v>
      </c>
      <c r="O570" s="4">
        <v>2</v>
      </c>
      <c r="P570" s="4"/>
      <c r="Q570" s="4"/>
      <c r="R570" s="4"/>
      <c r="S570" s="4"/>
      <c r="T570" s="4"/>
      <c r="U570" s="4"/>
      <c r="V570" s="4"/>
      <c r="W570" s="4">
        <v>4161680.93</v>
      </c>
      <c r="X570" s="4">
        <v>1</v>
      </c>
      <c r="Y570" s="4">
        <v>4161680.93</v>
      </c>
      <c r="Z570" s="4"/>
      <c r="AA570" s="4"/>
      <c r="AB570" s="4"/>
    </row>
    <row r="571" spans="1:245" x14ac:dyDescent="0.2">
      <c r="A571" s="4">
        <v>50</v>
      </c>
      <c r="B571" s="4">
        <v>0</v>
      </c>
      <c r="C571" s="4">
        <v>0</v>
      </c>
      <c r="D571" s="4">
        <v>1</v>
      </c>
      <c r="E571" s="4">
        <v>222</v>
      </c>
      <c r="F571" s="4">
        <f>ROUND(Source!AO567,O571)</f>
        <v>0</v>
      </c>
      <c r="G571" s="4" t="s">
        <v>93</v>
      </c>
      <c r="H571" s="4" t="s">
        <v>94</v>
      </c>
      <c r="I571" s="4"/>
      <c r="J571" s="4"/>
      <c r="K571" s="4">
        <v>-222</v>
      </c>
      <c r="L571" s="4">
        <v>3</v>
      </c>
      <c r="M571" s="4">
        <v>3</v>
      </c>
      <c r="N571" s="4" t="s">
        <v>3</v>
      </c>
      <c r="O571" s="4">
        <v>2</v>
      </c>
      <c r="P571" s="4"/>
      <c r="Q571" s="4"/>
      <c r="R571" s="4"/>
      <c r="S571" s="4"/>
      <c r="T571" s="4"/>
      <c r="U571" s="4"/>
      <c r="V571" s="4"/>
      <c r="W571" s="4">
        <v>0</v>
      </c>
      <c r="X571" s="4">
        <v>1</v>
      </c>
      <c r="Y571" s="4">
        <v>0</v>
      </c>
      <c r="Z571" s="4"/>
      <c r="AA571" s="4"/>
      <c r="AB571" s="4"/>
    </row>
    <row r="572" spans="1:245" x14ac:dyDescent="0.2">
      <c r="A572" s="4">
        <v>50</v>
      </c>
      <c r="B572" s="4">
        <v>0</v>
      </c>
      <c r="C572" s="4">
        <v>0</v>
      </c>
      <c r="D572" s="4">
        <v>1</v>
      </c>
      <c r="E572" s="4">
        <v>225</v>
      </c>
      <c r="F572" s="4">
        <f>ROUND(Source!AV567,O572)</f>
        <v>4161680.93</v>
      </c>
      <c r="G572" s="4" t="s">
        <v>95</v>
      </c>
      <c r="H572" s="4" t="s">
        <v>96</v>
      </c>
      <c r="I572" s="4"/>
      <c r="J572" s="4"/>
      <c r="K572" s="4">
        <v>-225</v>
      </c>
      <c r="L572" s="4">
        <v>4</v>
      </c>
      <c r="M572" s="4">
        <v>3</v>
      </c>
      <c r="N572" s="4" t="s">
        <v>3</v>
      </c>
      <c r="O572" s="4">
        <v>2</v>
      </c>
      <c r="P572" s="4"/>
      <c r="Q572" s="4"/>
      <c r="R572" s="4"/>
      <c r="S572" s="4"/>
      <c r="T572" s="4"/>
      <c r="U572" s="4"/>
      <c r="V572" s="4"/>
      <c r="W572" s="4">
        <v>4161680.93</v>
      </c>
      <c r="X572" s="4">
        <v>1</v>
      </c>
      <c r="Y572" s="4">
        <v>4161680.93</v>
      </c>
      <c r="Z572" s="4"/>
      <c r="AA572" s="4"/>
      <c r="AB572" s="4"/>
    </row>
    <row r="573" spans="1:245" x14ac:dyDescent="0.2">
      <c r="A573" s="4">
        <v>50</v>
      </c>
      <c r="B573" s="4">
        <v>0</v>
      </c>
      <c r="C573" s="4">
        <v>0</v>
      </c>
      <c r="D573" s="4">
        <v>1</v>
      </c>
      <c r="E573" s="4">
        <v>226</v>
      </c>
      <c r="F573" s="4">
        <f>ROUND(Source!AW567,O573)</f>
        <v>4161680.93</v>
      </c>
      <c r="G573" s="4" t="s">
        <v>97</v>
      </c>
      <c r="H573" s="4" t="s">
        <v>98</v>
      </c>
      <c r="I573" s="4"/>
      <c r="J573" s="4"/>
      <c r="K573" s="4">
        <v>-226</v>
      </c>
      <c r="L573" s="4">
        <v>5</v>
      </c>
      <c r="M573" s="4">
        <v>3</v>
      </c>
      <c r="N573" s="4" t="s">
        <v>3</v>
      </c>
      <c r="O573" s="4">
        <v>2</v>
      </c>
      <c r="P573" s="4"/>
      <c r="Q573" s="4"/>
      <c r="R573" s="4"/>
      <c r="S573" s="4"/>
      <c r="T573" s="4"/>
      <c r="U573" s="4"/>
      <c r="V573" s="4"/>
      <c r="W573" s="4">
        <v>4161680.93</v>
      </c>
      <c r="X573" s="4">
        <v>1</v>
      </c>
      <c r="Y573" s="4">
        <v>4161680.93</v>
      </c>
      <c r="Z573" s="4"/>
      <c r="AA573" s="4"/>
      <c r="AB573" s="4"/>
    </row>
    <row r="574" spans="1:245" x14ac:dyDescent="0.2">
      <c r="A574" s="4">
        <v>50</v>
      </c>
      <c r="B574" s="4">
        <v>0</v>
      </c>
      <c r="C574" s="4">
        <v>0</v>
      </c>
      <c r="D574" s="4">
        <v>1</v>
      </c>
      <c r="E574" s="4">
        <v>227</v>
      </c>
      <c r="F574" s="4">
        <f>ROUND(Source!AX567,O574)</f>
        <v>0</v>
      </c>
      <c r="G574" s="4" t="s">
        <v>99</v>
      </c>
      <c r="H574" s="4" t="s">
        <v>100</v>
      </c>
      <c r="I574" s="4"/>
      <c r="J574" s="4"/>
      <c r="K574" s="4">
        <v>-227</v>
      </c>
      <c r="L574" s="4">
        <v>6</v>
      </c>
      <c r="M574" s="4">
        <v>3</v>
      </c>
      <c r="N574" s="4" t="s">
        <v>3</v>
      </c>
      <c r="O574" s="4">
        <v>2</v>
      </c>
      <c r="P574" s="4"/>
      <c r="Q574" s="4"/>
      <c r="R574" s="4"/>
      <c r="S574" s="4"/>
      <c r="T574" s="4"/>
      <c r="U574" s="4"/>
      <c r="V574" s="4"/>
      <c r="W574" s="4">
        <v>0</v>
      </c>
      <c r="X574" s="4">
        <v>1</v>
      </c>
      <c r="Y574" s="4">
        <v>0</v>
      </c>
      <c r="Z574" s="4"/>
      <c r="AA574" s="4"/>
      <c r="AB574" s="4"/>
    </row>
    <row r="575" spans="1:245" x14ac:dyDescent="0.2">
      <c r="A575" s="4">
        <v>50</v>
      </c>
      <c r="B575" s="4">
        <v>0</v>
      </c>
      <c r="C575" s="4">
        <v>0</v>
      </c>
      <c r="D575" s="4">
        <v>1</v>
      </c>
      <c r="E575" s="4">
        <v>228</v>
      </c>
      <c r="F575" s="4">
        <f>ROUND(Source!AY567,O575)</f>
        <v>4161680.93</v>
      </c>
      <c r="G575" s="4" t="s">
        <v>101</v>
      </c>
      <c r="H575" s="4" t="s">
        <v>102</v>
      </c>
      <c r="I575" s="4"/>
      <c r="J575" s="4"/>
      <c r="K575" s="4">
        <v>-228</v>
      </c>
      <c r="L575" s="4">
        <v>7</v>
      </c>
      <c r="M575" s="4">
        <v>3</v>
      </c>
      <c r="N575" s="4" t="s">
        <v>3</v>
      </c>
      <c r="O575" s="4">
        <v>2</v>
      </c>
      <c r="P575" s="4"/>
      <c r="Q575" s="4"/>
      <c r="R575" s="4"/>
      <c r="S575" s="4"/>
      <c r="T575" s="4"/>
      <c r="U575" s="4"/>
      <c r="V575" s="4"/>
      <c r="W575" s="4">
        <v>4161680.93</v>
      </c>
      <c r="X575" s="4">
        <v>1</v>
      </c>
      <c r="Y575" s="4">
        <v>4161680.93</v>
      </c>
      <c r="Z575" s="4"/>
      <c r="AA575" s="4"/>
      <c r="AB575" s="4"/>
    </row>
    <row r="576" spans="1:245" x14ac:dyDescent="0.2">
      <c r="A576" s="4">
        <v>50</v>
      </c>
      <c r="B576" s="4">
        <v>0</v>
      </c>
      <c r="C576" s="4">
        <v>0</v>
      </c>
      <c r="D576" s="4">
        <v>1</v>
      </c>
      <c r="E576" s="4">
        <v>216</v>
      </c>
      <c r="F576" s="4">
        <f>ROUND(Source!AP567,O576)</f>
        <v>0</v>
      </c>
      <c r="G576" s="4" t="s">
        <v>103</v>
      </c>
      <c r="H576" s="4" t="s">
        <v>104</v>
      </c>
      <c r="I576" s="4"/>
      <c r="J576" s="4"/>
      <c r="K576" s="4">
        <v>-216</v>
      </c>
      <c r="L576" s="4">
        <v>8</v>
      </c>
      <c r="M576" s="4">
        <v>3</v>
      </c>
      <c r="N576" s="4" t="s">
        <v>3</v>
      </c>
      <c r="O576" s="4">
        <v>2</v>
      </c>
      <c r="P576" s="4"/>
      <c r="Q576" s="4"/>
      <c r="R576" s="4"/>
      <c r="S576" s="4"/>
      <c r="T576" s="4"/>
      <c r="U576" s="4"/>
      <c r="V576" s="4"/>
      <c r="W576" s="4">
        <v>0</v>
      </c>
      <c r="X576" s="4">
        <v>1</v>
      </c>
      <c r="Y576" s="4">
        <v>0</v>
      </c>
      <c r="Z576" s="4"/>
      <c r="AA576" s="4"/>
      <c r="AB576" s="4"/>
    </row>
    <row r="577" spans="1:28" x14ac:dyDescent="0.2">
      <c r="A577" s="4">
        <v>50</v>
      </c>
      <c r="B577" s="4">
        <v>0</v>
      </c>
      <c r="C577" s="4">
        <v>0</v>
      </c>
      <c r="D577" s="4">
        <v>1</v>
      </c>
      <c r="E577" s="4">
        <v>223</v>
      </c>
      <c r="F577" s="4">
        <f>ROUND(Source!AQ567,O577)</f>
        <v>0</v>
      </c>
      <c r="G577" s="4" t="s">
        <v>105</v>
      </c>
      <c r="H577" s="4" t="s">
        <v>106</v>
      </c>
      <c r="I577" s="4"/>
      <c r="J577" s="4"/>
      <c r="K577" s="4">
        <v>-223</v>
      </c>
      <c r="L577" s="4">
        <v>9</v>
      </c>
      <c r="M577" s="4">
        <v>3</v>
      </c>
      <c r="N577" s="4" t="s">
        <v>3</v>
      </c>
      <c r="O577" s="4">
        <v>2</v>
      </c>
      <c r="P577" s="4"/>
      <c r="Q577" s="4"/>
      <c r="R577" s="4"/>
      <c r="S577" s="4"/>
      <c r="T577" s="4"/>
      <c r="U577" s="4"/>
      <c r="V577" s="4"/>
      <c r="W577" s="4">
        <v>0</v>
      </c>
      <c r="X577" s="4">
        <v>1</v>
      </c>
      <c r="Y577" s="4">
        <v>0</v>
      </c>
      <c r="Z577" s="4"/>
      <c r="AA577" s="4"/>
      <c r="AB577" s="4"/>
    </row>
    <row r="578" spans="1:28" x14ac:dyDescent="0.2">
      <c r="A578" s="4">
        <v>50</v>
      </c>
      <c r="B578" s="4">
        <v>0</v>
      </c>
      <c r="C578" s="4">
        <v>0</v>
      </c>
      <c r="D578" s="4">
        <v>1</v>
      </c>
      <c r="E578" s="4">
        <v>229</v>
      </c>
      <c r="F578" s="4">
        <f>ROUND(Source!AZ567,O578)</f>
        <v>0</v>
      </c>
      <c r="G578" s="4" t="s">
        <v>107</v>
      </c>
      <c r="H578" s="4" t="s">
        <v>108</v>
      </c>
      <c r="I578" s="4"/>
      <c r="J578" s="4"/>
      <c r="K578" s="4">
        <v>-229</v>
      </c>
      <c r="L578" s="4">
        <v>10</v>
      </c>
      <c r="M578" s="4">
        <v>3</v>
      </c>
      <c r="N578" s="4" t="s">
        <v>3</v>
      </c>
      <c r="O578" s="4">
        <v>2</v>
      </c>
      <c r="P578" s="4"/>
      <c r="Q578" s="4"/>
      <c r="R578" s="4"/>
      <c r="S578" s="4"/>
      <c r="T578" s="4"/>
      <c r="U578" s="4"/>
      <c r="V578" s="4"/>
      <c r="W578" s="4">
        <v>0</v>
      </c>
      <c r="X578" s="4">
        <v>1</v>
      </c>
      <c r="Y578" s="4">
        <v>0</v>
      </c>
      <c r="Z578" s="4"/>
      <c r="AA578" s="4"/>
      <c r="AB578" s="4"/>
    </row>
    <row r="579" spans="1:28" x14ac:dyDescent="0.2">
      <c r="A579" s="4">
        <v>50</v>
      </c>
      <c r="B579" s="4">
        <v>0</v>
      </c>
      <c r="C579" s="4">
        <v>0</v>
      </c>
      <c r="D579" s="4">
        <v>1</v>
      </c>
      <c r="E579" s="4">
        <v>203</v>
      </c>
      <c r="F579" s="4">
        <f>ROUND(Source!Q567,O579)</f>
        <v>0</v>
      </c>
      <c r="G579" s="4" t="s">
        <v>109</v>
      </c>
      <c r="H579" s="4" t="s">
        <v>110</v>
      </c>
      <c r="I579" s="4"/>
      <c r="J579" s="4"/>
      <c r="K579" s="4">
        <v>-203</v>
      </c>
      <c r="L579" s="4">
        <v>11</v>
      </c>
      <c r="M579" s="4">
        <v>3</v>
      </c>
      <c r="N579" s="4" t="s">
        <v>3</v>
      </c>
      <c r="O579" s="4">
        <v>2</v>
      </c>
      <c r="P579" s="4"/>
      <c r="Q579" s="4"/>
      <c r="R579" s="4"/>
      <c r="S579" s="4"/>
      <c r="T579" s="4"/>
      <c r="U579" s="4"/>
      <c r="V579" s="4"/>
      <c r="W579" s="4">
        <v>0</v>
      </c>
      <c r="X579" s="4">
        <v>1</v>
      </c>
      <c r="Y579" s="4">
        <v>0</v>
      </c>
      <c r="Z579" s="4"/>
      <c r="AA579" s="4"/>
      <c r="AB579" s="4"/>
    </row>
    <row r="580" spans="1:28" x14ac:dyDescent="0.2">
      <c r="A580" s="4">
        <v>50</v>
      </c>
      <c r="B580" s="4">
        <v>0</v>
      </c>
      <c r="C580" s="4">
        <v>0</v>
      </c>
      <c r="D580" s="4">
        <v>1</v>
      </c>
      <c r="E580" s="4">
        <v>231</v>
      </c>
      <c r="F580" s="4">
        <f>ROUND(Source!BB567,O580)</f>
        <v>0</v>
      </c>
      <c r="G580" s="4" t="s">
        <v>111</v>
      </c>
      <c r="H580" s="4" t="s">
        <v>112</v>
      </c>
      <c r="I580" s="4"/>
      <c r="J580" s="4"/>
      <c r="K580" s="4">
        <v>-231</v>
      </c>
      <c r="L580" s="4">
        <v>12</v>
      </c>
      <c r="M580" s="4">
        <v>3</v>
      </c>
      <c r="N580" s="4" t="s">
        <v>3</v>
      </c>
      <c r="O580" s="4">
        <v>2</v>
      </c>
      <c r="P580" s="4"/>
      <c r="Q580" s="4"/>
      <c r="R580" s="4"/>
      <c r="S580" s="4"/>
      <c r="T580" s="4"/>
      <c r="U580" s="4"/>
      <c r="V580" s="4"/>
      <c r="W580" s="4">
        <v>0</v>
      </c>
      <c r="X580" s="4">
        <v>1</v>
      </c>
      <c r="Y580" s="4">
        <v>0</v>
      </c>
      <c r="Z580" s="4"/>
      <c r="AA580" s="4"/>
      <c r="AB580" s="4"/>
    </row>
    <row r="581" spans="1:28" x14ac:dyDescent="0.2">
      <c r="A581" s="4">
        <v>50</v>
      </c>
      <c r="B581" s="4">
        <v>0</v>
      </c>
      <c r="C581" s="4">
        <v>0</v>
      </c>
      <c r="D581" s="4">
        <v>1</v>
      </c>
      <c r="E581" s="4">
        <v>204</v>
      </c>
      <c r="F581" s="4">
        <f>ROUND(Source!R567,O581)</f>
        <v>0</v>
      </c>
      <c r="G581" s="4" t="s">
        <v>113</v>
      </c>
      <c r="H581" s="4" t="s">
        <v>114</v>
      </c>
      <c r="I581" s="4"/>
      <c r="J581" s="4"/>
      <c r="K581" s="4">
        <v>-204</v>
      </c>
      <c r="L581" s="4">
        <v>13</v>
      </c>
      <c r="M581" s="4">
        <v>3</v>
      </c>
      <c r="N581" s="4" t="s">
        <v>3</v>
      </c>
      <c r="O581" s="4">
        <v>2</v>
      </c>
      <c r="P581" s="4"/>
      <c r="Q581" s="4"/>
      <c r="R581" s="4"/>
      <c r="S581" s="4"/>
      <c r="T581" s="4"/>
      <c r="U581" s="4"/>
      <c r="V581" s="4"/>
      <c r="W581" s="4">
        <v>0</v>
      </c>
      <c r="X581" s="4">
        <v>1</v>
      </c>
      <c r="Y581" s="4">
        <v>0</v>
      </c>
      <c r="Z581" s="4"/>
      <c r="AA581" s="4"/>
      <c r="AB581" s="4"/>
    </row>
    <row r="582" spans="1:28" x14ac:dyDescent="0.2">
      <c r="A582" s="4">
        <v>50</v>
      </c>
      <c r="B582" s="4">
        <v>0</v>
      </c>
      <c r="C582" s="4">
        <v>0</v>
      </c>
      <c r="D582" s="4">
        <v>1</v>
      </c>
      <c r="E582" s="4">
        <v>205</v>
      </c>
      <c r="F582" s="4">
        <f>ROUND(Source!S567,O582)</f>
        <v>0</v>
      </c>
      <c r="G582" s="4" t="s">
        <v>115</v>
      </c>
      <c r="H582" s="4" t="s">
        <v>116</v>
      </c>
      <c r="I582" s="4"/>
      <c r="J582" s="4"/>
      <c r="K582" s="4">
        <v>-205</v>
      </c>
      <c r="L582" s="4">
        <v>14</v>
      </c>
      <c r="M582" s="4">
        <v>3</v>
      </c>
      <c r="N582" s="4" t="s">
        <v>3</v>
      </c>
      <c r="O582" s="4">
        <v>2</v>
      </c>
      <c r="P582" s="4"/>
      <c r="Q582" s="4"/>
      <c r="R582" s="4"/>
      <c r="S582" s="4"/>
      <c r="T582" s="4"/>
      <c r="U582" s="4"/>
      <c r="V582" s="4"/>
      <c r="W582" s="4">
        <v>0</v>
      </c>
      <c r="X582" s="4">
        <v>1</v>
      </c>
      <c r="Y582" s="4">
        <v>0</v>
      </c>
      <c r="Z582" s="4"/>
      <c r="AA582" s="4"/>
      <c r="AB582" s="4"/>
    </row>
    <row r="583" spans="1:28" x14ac:dyDescent="0.2">
      <c r="A583" s="4">
        <v>50</v>
      </c>
      <c r="B583" s="4">
        <v>0</v>
      </c>
      <c r="C583" s="4">
        <v>0</v>
      </c>
      <c r="D583" s="4">
        <v>1</v>
      </c>
      <c r="E583" s="4">
        <v>232</v>
      </c>
      <c r="F583" s="4">
        <f>ROUND(Source!BC567,O583)</f>
        <v>0</v>
      </c>
      <c r="G583" s="4" t="s">
        <v>117</v>
      </c>
      <c r="H583" s="4" t="s">
        <v>118</v>
      </c>
      <c r="I583" s="4"/>
      <c r="J583" s="4"/>
      <c r="K583" s="4">
        <v>-232</v>
      </c>
      <c r="L583" s="4">
        <v>15</v>
      </c>
      <c r="M583" s="4">
        <v>3</v>
      </c>
      <c r="N583" s="4" t="s">
        <v>3</v>
      </c>
      <c r="O583" s="4">
        <v>2</v>
      </c>
      <c r="P583" s="4"/>
      <c r="Q583" s="4"/>
      <c r="R583" s="4"/>
      <c r="S583" s="4"/>
      <c r="T583" s="4"/>
      <c r="U583" s="4"/>
      <c r="V583" s="4"/>
      <c r="W583" s="4">
        <v>0</v>
      </c>
      <c r="X583" s="4">
        <v>1</v>
      </c>
      <c r="Y583" s="4">
        <v>0</v>
      </c>
      <c r="Z583" s="4"/>
      <c r="AA583" s="4"/>
      <c r="AB583" s="4"/>
    </row>
    <row r="584" spans="1:28" x14ac:dyDescent="0.2">
      <c r="A584" s="4">
        <v>50</v>
      </c>
      <c r="B584" s="4">
        <v>0</v>
      </c>
      <c r="C584" s="4">
        <v>0</v>
      </c>
      <c r="D584" s="4">
        <v>1</v>
      </c>
      <c r="E584" s="4">
        <v>214</v>
      </c>
      <c r="F584" s="4">
        <f>ROUND(Source!AS567,O584)</f>
        <v>4161680.93</v>
      </c>
      <c r="G584" s="4" t="s">
        <v>119</v>
      </c>
      <c r="H584" s="4" t="s">
        <v>120</v>
      </c>
      <c r="I584" s="4"/>
      <c r="J584" s="4"/>
      <c r="K584" s="4">
        <v>-214</v>
      </c>
      <c r="L584" s="4">
        <v>16</v>
      </c>
      <c r="M584" s="4">
        <v>3</v>
      </c>
      <c r="N584" s="4" t="s">
        <v>3</v>
      </c>
      <c r="O584" s="4">
        <v>2</v>
      </c>
      <c r="P584" s="4"/>
      <c r="Q584" s="4"/>
      <c r="R584" s="4"/>
      <c r="S584" s="4"/>
      <c r="T584" s="4"/>
      <c r="U584" s="4"/>
      <c r="V584" s="4"/>
      <c r="W584" s="4">
        <v>4161680.93</v>
      </c>
      <c r="X584" s="4">
        <v>1</v>
      </c>
      <c r="Y584" s="4">
        <v>4161680.93</v>
      </c>
      <c r="Z584" s="4"/>
      <c r="AA584" s="4"/>
      <c r="AB584" s="4"/>
    </row>
    <row r="585" spans="1:28" x14ac:dyDescent="0.2">
      <c r="A585" s="4">
        <v>50</v>
      </c>
      <c r="B585" s="4">
        <v>0</v>
      </c>
      <c r="C585" s="4">
        <v>0</v>
      </c>
      <c r="D585" s="4">
        <v>1</v>
      </c>
      <c r="E585" s="4">
        <v>215</v>
      </c>
      <c r="F585" s="4">
        <f>ROUND(Source!AT567,O585)</f>
        <v>0</v>
      </c>
      <c r="G585" s="4" t="s">
        <v>121</v>
      </c>
      <c r="H585" s="4" t="s">
        <v>122</v>
      </c>
      <c r="I585" s="4"/>
      <c r="J585" s="4"/>
      <c r="K585" s="4">
        <v>-215</v>
      </c>
      <c r="L585" s="4">
        <v>17</v>
      </c>
      <c r="M585" s="4">
        <v>3</v>
      </c>
      <c r="N585" s="4" t="s">
        <v>3</v>
      </c>
      <c r="O585" s="4">
        <v>2</v>
      </c>
      <c r="P585" s="4"/>
      <c r="Q585" s="4"/>
      <c r="R585" s="4"/>
      <c r="S585" s="4"/>
      <c r="T585" s="4"/>
      <c r="U585" s="4"/>
      <c r="V585" s="4"/>
      <c r="W585" s="4">
        <v>0</v>
      </c>
      <c r="X585" s="4">
        <v>1</v>
      </c>
      <c r="Y585" s="4">
        <v>0</v>
      </c>
      <c r="Z585" s="4"/>
      <c r="AA585" s="4"/>
      <c r="AB585" s="4"/>
    </row>
    <row r="586" spans="1:28" x14ac:dyDescent="0.2">
      <c r="A586" s="4">
        <v>50</v>
      </c>
      <c r="B586" s="4">
        <v>0</v>
      </c>
      <c r="C586" s="4">
        <v>0</v>
      </c>
      <c r="D586" s="4">
        <v>1</v>
      </c>
      <c r="E586" s="4">
        <v>217</v>
      </c>
      <c r="F586" s="4">
        <f>ROUND(Source!AU567,O586)</f>
        <v>0</v>
      </c>
      <c r="G586" s="4" t="s">
        <v>123</v>
      </c>
      <c r="H586" s="4" t="s">
        <v>124</v>
      </c>
      <c r="I586" s="4"/>
      <c r="J586" s="4"/>
      <c r="K586" s="4">
        <v>-217</v>
      </c>
      <c r="L586" s="4">
        <v>18</v>
      </c>
      <c r="M586" s="4">
        <v>3</v>
      </c>
      <c r="N586" s="4" t="s">
        <v>3</v>
      </c>
      <c r="O586" s="4">
        <v>2</v>
      </c>
      <c r="P586" s="4"/>
      <c r="Q586" s="4"/>
      <c r="R586" s="4"/>
      <c r="S586" s="4"/>
      <c r="T586" s="4"/>
      <c r="U586" s="4"/>
      <c r="V586" s="4"/>
      <c r="W586" s="4">
        <v>0</v>
      </c>
      <c r="X586" s="4">
        <v>1</v>
      </c>
      <c r="Y586" s="4">
        <v>0</v>
      </c>
      <c r="Z586" s="4"/>
      <c r="AA586" s="4"/>
      <c r="AB586" s="4"/>
    </row>
    <row r="587" spans="1:28" x14ac:dyDescent="0.2">
      <c r="A587" s="4">
        <v>50</v>
      </c>
      <c r="B587" s="4">
        <v>0</v>
      </c>
      <c r="C587" s="4">
        <v>0</v>
      </c>
      <c r="D587" s="4">
        <v>1</v>
      </c>
      <c r="E587" s="4">
        <v>230</v>
      </c>
      <c r="F587" s="4">
        <f>ROUND(Source!BA567,O587)</f>
        <v>0</v>
      </c>
      <c r="G587" s="4" t="s">
        <v>125</v>
      </c>
      <c r="H587" s="4" t="s">
        <v>126</v>
      </c>
      <c r="I587" s="4"/>
      <c r="J587" s="4"/>
      <c r="K587" s="4">
        <v>-230</v>
      </c>
      <c r="L587" s="4">
        <v>19</v>
      </c>
      <c r="M587" s="4">
        <v>3</v>
      </c>
      <c r="N587" s="4" t="s">
        <v>3</v>
      </c>
      <c r="O587" s="4">
        <v>2</v>
      </c>
      <c r="P587" s="4"/>
      <c r="Q587" s="4"/>
      <c r="R587" s="4"/>
      <c r="S587" s="4"/>
      <c r="T587" s="4"/>
      <c r="U587" s="4"/>
      <c r="V587" s="4"/>
      <c r="W587" s="4">
        <v>0</v>
      </c>
      <c r="X587" s="4">
        <v>1</v>
      </c>
      <c r="Y587" s="4">
        <v>0</v>
      </c>
      <c r="Z587" s="4"/>
      <c r="AA587" s="4"/>
      <c r="AB587" s="4"/>
    </row>
    <row r="588" spans="1:28" x14ac:dyDescent="0.2">
      <c r="A588" s="4">
        <v>50</v>
      </c>
      <c r="B588" s="4">
        <v>0</v>
      </c>
      <c r="C588" s="4">
        <v>0</v>
      </c>
      <c r="D588" s="4">
        <v>1</v>
      </c>
      <c r="E588" s="4">
        <v>206</v>
      </c>
      <c r="F588" s="4">
        <f>ROUND(Source!T567,O588)</f>
        <v>0</v>
      </c>
      <c r="G588" s="4" t="s">
        <v>127</v>
      </c>
      <c r="H588" s="4" t="s">
        <v>128</v>
      </c>
      <c r="I588" s="4"/>
      <c r="J588" s="4"/>
      <c r="K588" s="4">
        <v>-206</v>
      </c>
      <c r="L588" s="4">
        <v>20</v>
      </c>
      <c r="M588" s="4">
        <v>3</v>
      </c>
      <c r="N588" s="4" t="s">
        <v>3</v>
      </c>
      <c r="O588" s="4">
        <v>2</v>
      </c>
      <c r="P588" s="4"/>
      <c r="Q588" s="4"/>
      <c r="R588" s="4"/>
      <c r="S588" s="4"/>
      <c r="T588" s="4"/>
      <c r="U588" s="4"/>
      <c r="V588" s="4"/>
      <c r="W588" s="4">
        <v>0</v>
      </c>
      <c r="X588" s="4">
        <v>1</v>
      </c>
      <c r="Y588" s="4">
        <v>0</v>
      </c>
      <c r="Z588" s="4"/>
      <c r="AA588" s="4"/>
      <c r="AB588" s="4"/>
    </row>
    <row r="589" spans="1:28" x14ac:dyDescent="0.2">
      <c r="A589" s="4">
        <v>50</v>
      </c>
      <c r="B589" s="4">
        <v>0</v>
      </c>
      <c r="C589" s="4">
        <v>0</v>
      </c>
      <c r="D589" s="4">
        <v>1</v>
      </c>
      <c r="E589" s="4">
        <v>207</v>
      </c>
      <c r="F589" s="4">
        <f>Source!U567</f>
        <v>0</v>
      </c>
      <c r="G589" s="4" t="s">
        <v>129</v>
      </c>
      <c r="H589" s="4" t="s">
        <v>130</v>
      </c>
      <c r="I589" s="4"/>
      <c r="J589" s="4"/>
      <c r="K589" s="4">
        <v>-207</v>
      </c>
      <c r="L589" s="4">
        <v>21</v>
      </c>
      <c r="M589" s="4">
        <v>3</v>
      </c>
      <c r="N589" s="4" t="s">
        <v>3</v>
      </c>
      <c r="O589" s="4">
        <v>-1</v>
      </c>
      <c r="P589" s="4"/>
      <c r="Q589" s="4"/>
      <c r="R589" s="4"/>
      <c r="S589" s="4"/>
      <c r="T589" s="4"/>
      <c r="U589" s="4"/>
      <c r="V589" s="4"/>
      <c r="W589" s="4">
        <v>0</v>
      </c>
      <c r="X589" s="4">
        <v>1</v>
      </c>
      <c r="Y589" s="4">
        <v>0</v>
      </c>
      <c r="Z589" s="4"/>
      <c r="AA589" s="4"/>
      <c r="AB589" s="4"/>
    </row>
    <row r="590" spans="1:28" x14ac:dyDescent="0.2">
      <c r="A590" s="4">
        <v>50</v>
      </c>
      <c r="B590" s="4">
        <v>0</v>
      </c>
      <c r="C590" s="4">
        <v>0</v>
      </c>
      <c r="D590" s="4">
        <v>1</v>
      </c>
      <c r="E590" s="4">
        <v>208</v>
      </c>
      <c r="F590" s="4">
        <f>Source!V567</f>
        <v>0</v>
      </c>
      <c r="G590" s="4" t="s">
        <v>131</v>
      </c>
      <c r="H590" s="4" t="s">
        <v>132</v>
      </c>
      <c r="I590" s="4"/>
      <c r="J590" s="4"/>
      <c r="K590" s="4">
        <v>-208</v>
      </c>
      <c r="L590" s="4">
        <v>22</v>
      </c>
      <c r="M590" s="4">
        <v>3</v>
      </c>
      <c r="N590" s="4" t="s">
        <v>3</v>
      </c>
      <c r="O590" s="4">
        <v>-1</v>
      </c>
      <c r="P590" s="4"/>
      <c r="Q590" s="4"/>
      <c r="R590" s="4"/>
      <c r="S590" s="4"/>
      <c r="T590" s="4"/>
      <c r="U590" s="4"/>
      <c r="V590" s="4"/>
      <c r="W590" s="4">
        <v>0</v>
      </c>
      <c r="X590" s="4">
        <v>1</v>
      </c>
      <c r="Y590" s="4">
        <v>0</v>
      </c>
      <c r="Z590" s="4"/>
      <c r="AA590" s="4"/>
      <c r="AB590" s="4"/>
    </row>
    <row r="591" spans="1:28" x14ac:dyDescent="0.2">
      <c r="A591" s="4">
        <v>50</v>
      </c>
      <c r="B591" s="4">
        <v>0</v>
      </c>
      <c r="C591" s="4">
        <v>0</v>
      </c>
      <c r="D591" s="4">
        <v>1</v>
      </c>
      <c r="E591" s="4">
        <v>209</v>
      </c>
      <c r="F591" s="4">
        <f>ROUND(Source!W567,O591)</f>
        <v>0</v>
      </c>
      <c r="G591" s="4" t="s">
        <v>133</v>
      </c>
      <c r="H591" s="4" t="s">
        <v>134</v>
      </c>
      <c r="I591" s="4"/>
      <c r="J591" s="4"/>
      <c r="K591" s="4">
        <v>-209</v>
      </c>
      <c r="L591" s="4">
        <v>23</v>
      </c>
      <c r="M591" s="4">
        <v>3</v>
      </c>
      <c r="N591" s="4" t="s">
        <v>3</v>
      </c>
      <c r="O591" s="4">
        <v>2</v>
      </c>
      <c r="P591" s="4"/>
      <c r="Q591" s="4"/>
      <c r="R591" s="4"/>
      <c r="S591" s="4"/>
      <c r="T591" s="4"/>
      <c r="U591" s="4"/>
      <c r="V591" s="4"/>
      <c r="W591" s="4">
        <v>0</v>
      </c>
      <c r="X591" s="4">
        <v>1</v>
      </c>
      <c r="Y591" s="4">
        <v>0</v>
      </c>
      <c r="Z591" s="4"/>
      <c r="AA591" s="4"/>
      <c r="AB591" s="4"/>
    </row>
    <row r="592" spans="1:28" x14ac:dyDescent="0.2">
      <c r="A592" s="4">
        <v>50</v>
      </c>
      <c r="B592" s="4">
        <v>0</v>
      </c>
      <c r="C592" s="4">
        <v>0</v>
      </c>
      <c r="D592" s="4">
        <v>1</v>
      </c>
      <c r="E592" s="4">
        <v>233</v>
      </c>
      <c r="F592" s="4">
        <f>ROUND(Source!BD567,O592)</f>
        <v>0</v>
      </c>
      <c r="G592" s="4" t="s">
        <v>135</v>
      </c>
      <c r="H592" s="4" t="s">
        <v>136</v>
      </c>
      <c r="I592" s="4"/>
      <c r="J592" s="4"/>
      <c r="K592" s="4">
        <v>-233</v>
      </c>
      <c r="L592" s="4">
        <v>24</v>
      </c>
      <c r="M592" s="4">
        <v>3</v>
      </c>
      <c r="N592" s="4" t="s">
        <v>3</v>
      </c>
      <c r="O592" s="4">
        <v>2</v>
      </c>
      <c r="P592" s="4"/>
      <c r="Q592" s="4"/>
      <c r="R592" s="4"/>
      <c r="S592" s="4"/>
      <c r="T592" s="4"/>
      <c r="U592" s="4"/>
      <c r="V592" s="4"/>
      <c r="W592" s="4">
        <v>0</v>
      </c>
      <c r="X592" s="4">
        <v>1</v>
      </c>
      <c r="Y592" s="4">
        <v>0</v>
      </c>
      <c r="Z592" s="4"/>
      <c r="AA592" s="4"/>
      <c r="AB592" s="4"/>
    </row>
    <row r="593" spans="1:245" x14ac:dyDescent="0.2">
      <c r="A593" s="4">
        <v>50</v>
      </c>
      <c r="B593" s="4">
        <v>0</v>
      </c>
      <c r="C593" s="4">
        <v>0</v>
      </c>
      <c r="D593" s="4">
        <v>1</v>
      </c>
      <c r="E593" s="4">
        <v>210</v>
      </c>
      <c r="F593" s="4">
        <f>ROUND(Source!X567,O593)</f>
        <v>0</v>
      </c>
      <c r="G593" s="4" t="s">
        <v>137</v>
      </c>
      <c r="H593" s="4" t="s">
        <v>138</v>
      </c>
      <c r="I593" s="4"/>
      <c r="J593" s="4"/>
      <c r="K593" s="4">
        <v>-210</v>
      </c>
      <c r="L593" s="4">
        <v>25</v>
      </c>
      <c r="M593" s="4">
        <v>3</v>
      </c>
      <c r="N593" s="4" t="s">
        <v>3</v>
      </c>
      <c r="O593" s="4">
        <v>2</v>
      </c>
      <c r="P593" s="4"/>
      <c r="Q593" s="4"/>
      <c r="R593" s="4"/>
      <c r="S593" s="4"/>
      <c r="T593" s="4"/>
      <c r="U593" s="4"/>
      <c r="V593" s="4"/>
      <c r="W593" s="4">
        <v>0</v>
      </c>
      <c r="X593" s="4">
        <v>1</v>
      </c>
      <c r="Y593" s="4">
        <v>0</v>
      </c>
      <c r="Z593" s="4"/>
      <c r="AA593" s="4"/>
      <c r="AB593" s="4"/>
    </row>
    <row r="594" spans="1:245" x14ac:dyDescent="0.2">
      <c r="A594" s="4">
        <v>50</v>
      </c>
      <c r="B594" s="4">
        <v>0</v>
      </c>
      <c r="C594" s="4">
        <v>0</v>
      </c>
      <c r="D594" s="4">
        <v>1</v>
      </c>
      <c r="E594" s="4">
        <v>211</v>
      </c>
      <c r="F594" s="4">
        <f>ROUND(Source!Y567,O594)</f>
        <v>0</v>
      </c>
      <c r="G594" s="4" t="s">
        <v>139</v>
      </c>
      <c r="H594" s="4" t="s">
        <v>140</v>
      </c>
      <c r="I594" s="4"/>
      <c r="J594" s="4"/>
      <c r="K594" s="4">
        <v>-211</v>
      </c>
      <c r="L594" s="4">
        <v>26</v>
      </c>
      <c r="M594" s="4">
        <v>3</v>
      </c>
      <c r="N594" s="4" t="s">
        <v>3</v>
      </c>
      <c r="O594" s="4">
        <v>2</v>
      </c>
      <c r="P594" s="4"/>
      <c r="Q594" s="4"/>
      <c r="R594" s="4"/>
      <c r="S594" s="4"/>
      <c r="T594" s="4"/>
      <c r="U594" s="4"/>
      <c r="V594" s="4"/>
      <c r="W594" s="4">
        <v>0</v>
      </c>
      <c r="X594" s="4">
        <v>1</v>
      </c>
      <c r="Y594" s="4">
        <v>0</v>
      </c>
      <c r="Z594" s="4"/>
      <c r="AA594" s="4"/>
      <c r="AB594" s="4"/>
    </row>
    <row r="595" spans="1:245" x14ac:dyDescent="0.2">
      <c r="A595" s="4">
        <v>50</v>
      </c>
      <c r="B595" s="4">
        <v>0</v>
      </c>
      <c r="C595" s="4">
        <v>0</v>
      </c>
      <c r="D595" s="4">
        <v>1</v>
      </c>
      <c r="E595" s="4">
        <v>224</v>
      </c>
      <c r="F595" s="4">
        <f>ROUND(Source!AR567,O595)</f>
        <v>4161680.93</v>
      </c>
      <c r="G595" s="4" t="s">
        <v>141</v>
      </c>
      <c r="H595" s="4" t="s">
        <v>142</v>
      </c>
      <c r="I595" s="4"/>
      <c r="J595" s="4"/>
      <c r="K595" s="4">
        <v>-224</v>
      </c>
      <c r="L595" s="4">
        <v>27</v>
      </c>
      <c r="M595" s="4">
        <v>3</v>
      </c>
      <c r="N595" s="4" t="s">
        <v>3</v>
      </c>
      <c r="O595" s="4">
        <v>2</v>
      </c>
      <c r="P595" s="4"/>
      <c r="Q595" s="4"/>
      <c r="R595" s="4"/>
      <c r="S595" s="4"/>
      <c r="T595" s="4"/>
      <c r="U595" s="4"/>
      <c r="V595" s="4"/>
      <c r="W595" s="4">
        <v>4161680.93</v>
      </c>
      <c r="X595" s="4">
        <v>1</v>
      </c>
      <c r="Y595" s="4">
        <v>4161680.93</v>
      </c>
      <c r="Z595" s="4"/>
      <c r="AA595" s="4"/>
      <c r="AB595" s="4"/>
    </row>
    <row r="597" spans="1:245" x14ac:dyDescent="0.2">
      <c r="A597" s="1">
        <v>4</v>
      </c>
      <c r="B597" s="1">
        <v>0</v>
      </c>
      <c r="C597" s="1"/>
      <c r="D597" s="1">
        <f>ROW(A623)</f>
        <v>623</v>
      </c>
      <c r="E597" s="1"/>
      <c r="F597" s="1" t="s">
        <v>18</v>
      </c>
      <c r="G597" s="1" t="s">
        <v>343</v>
      </c>
      <c r="H597" s="1" t="s">
        <v>3</v>
      </c>
      <c r="I597" s="1">
        <v>0</v>
      </c>
      <c r="J597" s="1"/>
      <c r="K597" s="1">
        <v>0</v>
      </c>
      <c r="L597" s="1"/>
      <c r="M597" s="1" t="s">
        <v>3</v>
      </c>
      <c r="N597" s="1"/>
      <c r="O597" s="1"/>
      <c r="P597" s="1"/>
      <c r="Q597" s="1"/>
      <c r="R597" s="1"/>
      <c r="S597" s="1">
        <v>0</v>
      </c>
      <c r="T597" s="1"/>
      <c r="U597" s="1" t="s">
        <v>3</v>
      </c>
      <c r="V597" s="1">
        <v>0</v>
      </c>
      <c r="W597" s="1"/>
      <c r="X597" s="1"/>
      <c r="Y597" s="1"/>
      <c r="Z597" s="1"/>
      <c r="AA597" s="1"/>
      <c r="AB597" s="1" t="s">
        <v>3</v>
      </c>
      <c r="AC597" s="1" t="s">
        <v>3</v>
      </c>
      <c r="AD597" s="1" t="s">
        <v>3</v>
      </c>
      <c r="AE597" s="1" t="s">
        <v>3</v>
      </c>
      <c r="AF597" s="1" t="s">
        <v>3</v>
      </c>
      <c r="AG597" s="1" t="s">
        <v>3</v>
      </c>
      <c r="AH597" s="1"/>
      <c r="AI597" s="1"/>
      <c r="AJ597" s="1"/>
      <c r="AK597" s="1"/>
      <c r="AL597" s="1"/>
      <c r="AM597" s="1"/>
      <c r="AN597" s="1"/>
      <c r="AO597" s="1"/>
      <c r="AP597" s="1" t="s">
        <v>3</v>
      </c>
      <c r="AQ597" s="1" t="s">
        <v>3</v>
      </c>
      <c r="AR597" s="1" t="s">
        <v>3</v>
      </c>
      <c r="AS597" s="1"/>
      <c r="AT597" s="1"/>
      <c r="AU597" s="1"/>
      <c r="AV597" s="1"/>
      <c r="AW597" s="1"/>
      <c r="AX597" s="1"/>
      <c r="AY597" s="1"/>
      <c r="AZ597" s="1" t="s">
        <v>3</v>
      </c>
      <c r="BA597" s="1"/>
      <c r="BB597" s="1" t="s">
        <v>3</v>
      </c>
      <c r="BC597" s="1" t="s">
        <v>3</v>
      </c>
      <c r="BD597" s="1" t="s">
        <v>3</v>
      </c>
      <c r="BE597" s="1" t="s">
        <v>3</v>
      </c>
      <c r="BF597" s="1" t="s">
        <v>3</v>
      </c>
      <c r="BG597" s="1" t="s">
        <v>3</v>
      </c>
      <c r="BH597" s="1" t="s">
        <v>3</v>
      </c>
      <c r="BI597" s="1" t="s">
        <v>3</v>
      </c>
      <c r="BJ597" s="1" t="s">
        <v>3</v>
      </c>
      <c r="BK597" s="1" t="s">
        <v>3</v>
      </c>
      <c r="BL597" s="1" t="s">
        <v>3</v>
      </c>
      <c r="BM597" s="1" t="s">
        <v>3</v>
      </c>
      <c r="BN597" s="1" t="s">
        <v>3</v>
      </c>
      <c r="BO597" s="1" t="s">
        <v>3</v>
      </c>
      <c r="BP597" s="1" t="s">
        <v>3</v>
      </c>
      <c r="BQ597" s="1"/>
      <c r="BR597" s="1"/>
      <c r="BS597" s="1"/>
      <c r="BT597" s="1"/>
      <c r="BU597" s="1"/>
      <c r="BV597" s="1"/>
      <c r="BW597" s="1"/>
      <c r="BX597" s="1">
        <v>0</v>
      </c>
      <c r="BY597" s="1"/>
      <c r="BZ597" s="1"/>
      <c r="CA597" s="1"/>
      <c r="CB597" s="1"/>
      <c r="CC597" s="1"/>
      <c r="CD597" s="1"/>
      <c r="CE597" s="1"/>
      <c r="CF597" s="1"/>
      <c r="CG597" s="1"/>
      <c r="CH597" s="1"/>
      <c r="CI597" s="1"/>
      <c r="CJ597" s="1">
        <v>0</v>
      </c>
    </row>
    <row r="599" spans="1:245" x14ac:dyDescent="0.2">
      <c r="A599" s="2">
        <v>52</v>
      </c>
      <c r="B599" s="2">
        <f t="shared" ref="B599:G599" si="558">B623</f>
        <v>0</v>
      </c>
      <c r="C599" s="2">
        <f t="shared" si="558"/>
        <v>4</v>
      </c>
      <c r="D599" s="2">
        <f t="shared" si="558"/>
        <v>597</v>
      </c>
      <c r="E599" s="2">
        <f t="shared" si="558"/>
        <v>0</v>
      </c>
      <c r="F599" s="2" t="str">
        <f t="shared" si="558"/>
        <v>Новый раздел</v>
      </c>
      <c r="G599" s="2" t="str">
        <f t="shared" si="558"/>
        <v>Пусконаладочные работы</v>
      </c>
      <c r="H599" s="2"/>
      <c r="I599" s="2"/>
      <c r="J599" s="2"/>
      <c r="K599" s="2"/>
      <c r="L599" s="2"/>
      <c r="M599" s="2"/>
      <c r="N599" s="2"/>
      <c r="O599" s="2">
        <f t="shared" ref="O599:AT599" si="559">O623</f>
        <v>475184.62</v>
      </c>
      <c r="P599" s="2">
        <f t="shared" si="559"/>
        <v>0</v>
      </c>
      <c r="Q599" s="2">
        <f t="shared" si="559"/>
        <v>0</v>
      </c>
      <c r="R599" s="2">
        <f t="shared" si="559"/>
        <v>0</v>
      </c>
      <c r="S599" s="2">
        <f t="shared" si="559"/>
        <v>475184.62</v>
      </c>
      <c r="T599" s="2">
        <f t="shared" si="559"/>
        <v>0</v>
      </c>
      <c r="U599" s="2">
        <f t="shared" si="559"/>
        <v>1038.3399999999999</v>
      </c>
      <c r="V599" s="2">
        <f t="shared" si="559"/>
        <v>0</v>
      </c>
      <c r="W599" s="2">
        <f t="shared" si="559"/>
        <v>0</v>
      </c>
      <c r="X599" s="2">
        <f t="shared" si="559"/>
        <v>332629.24</v>
      </c>
      <c r="Y599" s="2">
        <f t="shared" si="559"/>
        <v>194825.68</v>
      </c>
      <c r="Z599" s="2">
        <f t="shared" si="559"/>
        <v>0</v>
      </c>
      <c r="AA599" s="2">
        <f t="shared" si="559"/>
        <v>0</v>
      </c>
      <c r="AB599" s="2">
        <f t="shared" si="559"/>
        <v>475184.62</v>
      </c>
      <c r="AC599" s="2">
        <f t="shared" si="559"/>
        <v>0</v>
      </c>
      <c r="AD599" s="2">
        <f t="shared" si="559"/>
        <v>0</v>
      </c>
      <c r="AE599" s="2">
        <f t="shared" si="559"/>
        <v>0</v>
      </c>
      <c r="AF599" s="2">
        <f t="shared" si="559"/>
        <v>475184.62</v>
      </c>
      <c r="AG599" s="2">
        <f t="shared" si="559"/>
        <v>0</v>
      </c>
      <c r="AH599" s="2">
        <f t="shared" si="559"/>
        <v>1038.3399999999999</v>
      </c>
      <c r="AI599" s="2">
        <f t="shared" si="559"/>
        <v>0</v>
      </c>
      <c r="AJ599" s="2">
        <f t="shared" si="559"/>
        <v>0</v>
      </c>
      <c r="AK599" s="2">
        <f t="shared" si="559"/>
        <v>332629.24</v>
      </c>
      <c r="AL599" s="2">
        <f t="shared" si="559"/>
        <v>194825.68</v>
      </c>
      <c r="AM599" s="2">
        <f t="shared" si="559"/>
        <v>0</v>
      </c>
      <c r="AN599" s="2">
        <f t="shared" si="559"/>
        <v>0</v>
      </c>
      <c r="AO599" s="2">
        <f t="shared" si="559"/>
        <v>0</v>
      </c>
      <c r="AP599" s="2">
        <f t="shared" si="559"/>
        <v>0</v>
      </c>
      <c r="AQ599" s="2">
        <f t="shared" si="559"/>
        <v>0</v>
      </c>
      <c r="AR599" s="2">
        <f t="shared" si="559"/>
        <v>1002639.54</v>
      </c>
      <c r="AS599" s="2">
        <f t="shared" si="559"/>
        <v>0</v>
      </c>
      <c r="AT599" s="2">
        <f t="shared" si="559"/>
        <v>0</v>
      </c>
      <c r="AU599" s="2">
        <f t="shared" ref="AU599:BZ599" si="560">AU623</f>
        <v>1002639.54</v>
      </c>
      <c r="AV599" s="2">
        <f t="shared" si="560"/>
        <v>0</v>
      </c>
      <c r="AW599" s="2">
        <f t="shared" si="560"/>
        <v>0</v>
      </c>
      <c r="AX599" s="2">
        <f t="shared" si="560"/>
        <v>0</v>
      </c>
      <c r="AY599" s="2">
        <f t="shared" si="560"/>
        <v>0</v>
      </c>
      <c r="AZ599" s="2">
        <f t="shared" si="560"/>
        <v>0</v>
      </c>
      <c r="BA599" s="2">
        <f t="shared" si="560"/>
        <v>0</v>
      </c>
      <c r="BB599" s="2">
        <f t="shared" si="560"/>
        <v>0</v>
      </c>
      <c r="BC599" s="2">
        <f t="shared" si="560"/>
        <v>0</v>
      </c>
      <c r="BD599" s="2">
        <f t="shared" si="560"/>
        <v>0</v>
      </c>
      <c r="BE599" s="2">
        <f t="shared" si="560"/>
        <v>0</v>
      </c>
      <c r="BF599" s="2">
        <f t="shared" si="560"/>
        <v>0</v>
      </c>
      <c r="BG599" s="2">
        <f t="shared" si="560"/>
        <v>0</v>
      </c>
      <c r="BH599" s="2">
        <f t="shared" si="560"/>
        <v>0</v>
      </c>
      <c r="BI599" s="2">
        <f t="shared" si="560"/>
        <v>0</v>
      </c>
      <c r="BJ599" s="2">
        <f t="shared" si="560"/>
        <v>0</v>
      </c>
      <c r="BK599" s="2">
        <f t="shared" si="560"/>
        <v>0</v>
      </c>
      <c r="BL599" s="2">
        <f t="shared" si="560"/>
        <v>0</v>
      </c>
      <c r="BM599" s="2">
        <f t="shared" si="560"/>
        <v>0</v>
      </c>
      <c r="BN599" s="2">
        <f t="shared" si="560"/>
        <v>0</v>
      </c>
      <c r="BO599" s="2">
        <f t="shared" si="560"/>
        <v>0</v>
      </c>
      <c r="BP599" s="2">
        <f t="shared" si="560"/>
        <v>0</v>
      </c>
      <c r="BQ599" s="2">
        <f t="shared" si="560"/>
        <v>0</v>
      </c>
      <c r="BR599" s="2">
        <f t="shared" si="560"/>
        <v>0</v>
      </c>
      <c r="BS599" s="2">
        <f t="shared" si="560"/>
        <v>0</v>
      </c>
      <c r="BT599" s="2">
        <f t="shared" si="560"/>
        <v>0</v>
      </c>
      <c r="BU599" s="2">
        <f t="shared" si="560"/>
        <v>0</v>
      </c>
      <c r="BV599" s="2">
        <f t="shared" si="560"/>
        <v>0</v>
      </c>
      <c r="BW599" s="2">
        <f t="shared" si="560"/>
        <v>0</v>
      </c>
      <c r="BX599" s="2">
        <f t="shared" si="560"/>
        <v>0</v>
      </c>
      <c r="BY599" s="2">
        <f t="shared" si="560"/>
        <v>0</v>
      </c>
      <c r="BZ599" s="2">
        <f t="shared" si="560"/>
        <v>0</v>
      </c>
      <c r="CA599" s="2">
        <f t="shared" ref="CA599:DF599" si="561">CA623</f>
        <v>1002639.54</v>
      </c>
      <c r="CB599" s="2">
        <f t="shared" si="561"/>
        <v>0</v>
      </c>
      <c r="CC599" s="2">
        <f t="shared" si="561"/>
        <v>0</v>
      </c>
      <c r="CD599" s="2">
        <f t="shared" si="561"/>
        <v>1002639.54</v>
      </c>
      <c r="CE599" s="2">
        <f t="shared" si="561"/>
        <v>0</v>
      </c>
      <c r="CF599" s="2">
        <f t="shared" si="561"/>
        <v>0</v>
      </c>
      <c r="CG599" s="2">
        <f t="shared" si="561"/>
        <v>0</v>
      </c>
      <c r="CH599" s="2">
        <f t="shared" si="561"/>
        <v>0</v>
      </c>
      <c r="CI599" s="2">
        <f t="shared" si="561"/>
        <v>0</v>
      </c>
      <c r="CJ599" s="2">
        <f t="shared" si="561"/>
        <v>0</v>
      </c>
      <c r="CK599" s="2">
        <f t="shared" si="561"/>
        <v>0</v>
      </c>
      <c r="CL599" s="2">
        <f t="shared" si="561"/>
        <v>0</v>
      </c>
      <c r="CM599" s="2">
        <f t="shared" si="561"/>
        <v>0</v>
      </c>
      <c r="CN599" s="2">
        <f t="shared" si="561"/>
        <v>0</v>
      </c>
      <c r="CO599" s="2">
        <f t="shared" si="561"/>
        <v>0</v>
      </c>
      <c r="CP599" s="2">
        <f t="shared" si="561"/>
        <v>0</v>
      </c>
      <c r="CQ599" s="2">
        <f t="shared" si="561"/>
        <v>0</v>
      </c>
      <c r="CR599" s="2">
        <f t="shared" si="561"/>
        <v>0</v>
      </c>
      <c r="CS599" s="2">
        <f t="shared" si="561"/>
        <v>0</v>
      </c>
      <c r="CT599" s="2">
        <f t="shared" si="561"/>
        <v>0</v>
      </c>
      <c r="CU599" s="2">
        <f t="shared" si="561"/>
        <v>0</v>
      </c>
      <c r="CV599" s="2">
        <f t="shared" si="561"/>
        <v>0</v>
      </c>
      <c r="CW599" s="2">
        <f t="shared" si="561"/>
        <v>0</v>
      </c>
      <c r="CX599" s="2">
        <f t="shared" si="561"/>
        <v>0</v>
      </c>
      <c r="CY599" s="2">
        <f t="shared" si="561"/>
        <v>0</v>
      </c>
      <c r="CZ599" s="2">
        <f t="shared" si="561"/>
        <v>0</v>
      </c>
      <c r="DA599" s="2">
        <f t="shared" si="561"/>
        <v>0</v>
      </c>
      <c r="DB599" s="2">
        <f t="shared" si="561"/>
        <v>0</v>
      </c>
      <c r="DC599" s="2">
        <f t="shared" si="561"/>
        <v>0</v>
      </c>
      <c r="DD599" s="2">
        <f t="shared" si="561"/>
        <v>0</v>
      </c>
      <c r="DE599" s="2">
        <f t="shared" si="561"/>
        <v>0</v>
      </c>
      <c r="DF599" s="2">
        <f t="shared" si="561"/>
        <v>0</v>
      </c>
      <c r="DG599" s="3">
        <f t="shared" ref="DG599:EL599" si="562">DG623</f>
        <v>0</v>
      </c>
      <c r="DH599" s="3">
        <f t="shared" si="562"/>
        <v>0</v>
      </c>
      <c r="DI599" s="3">
        <f t="shared" si="562"/>
        <v>0</v>
      </c>
      <c r="DJ599" s="3">
        <f t="shared" si="562"/>
        <v>0</v>
      </c>
      <c r="DK599" s="3">
        <f t="shared" si="562"/>
        <v>0</v>
      </c>
      <c r="DL599" s="3">
        <f t="shared" si="562"/>
        <v>0</v>
      </c>
      <c r="DM599" s="3">
        <f t="shared" si="562"/>
        <v>0</v>
      </c>
      <c r="DN599" s="3">
        <f t="shared" si="562"/>
        <v>0</v>
      </c>
      <c r="DO599" s="3">
        <f t="shared" si="562"/>
        <v>0</v>
      </c>
      <c r="DP599" s="3">
        <f t="shared" si="562"/>
        <v>0</v>
      </c>
      <c r="DQ599" s="3">
        <f t="shared" si="562"/>
        <v>0</v>
      </c>
      <c r="DR599" s="3">
        <f t="shared" si="562"/>
        <v>0</v>
      </c>
      <c r="DS599" s="3">
        <f t="shared" si="562"/>
        <v>0</v>
      </c>
      <c r="DT599" s="3">
        <f t="shared" si="562"/>
        <v>0</v>
      </c>
      <c r="DU599" s="3">
        <f t="shared" si="562"/>
        <v>0</v>
      </c>
      <c r="DV599" s="3">
        <f t="shared" si="562"/>
        <v>0</v>
      </c>
      <c r="DW599" s="3">
        <f t="shared" si="562"/>
        <v>0</v>
      </c>
      <c r="DX599" s="3">
        <f t="shared" si="562"/>
        <v>0</v>
      </c>
      <c r="DY599" s="3">
        <f t="shared" si="562"/>
        <v>0</v>
      </c>
      <c r="DZ599" s="3">
        <f t="shared" si="562"/>
        <v>0</v>
      </c>
      <c r="EA599" s="3">
        <f t="shared" si="562"/>
        <v>0</v>
      </c>
      <c r="EB599" s="3">
        <f t="shared" si="562"/>
        <v>0</v>
      </c>
      <c r="EC599" s="3">
        <f t="shared" si="562"/>
        <v>0</v>
      </c>
      <c r="ED599" s="3">
        <f t="shared" si="562"/>
        <v>0</v>
      </c>
      <c r="EE599" s="3">
        <f t="shared" si="562"/>
        <v>0</v>
      </c>
      <c r="EF599" s="3">
        <f t="shared" si="562"/>
        <v>0</v>
      </c>
      <c r="EG599" s="3">
        <f t="shared" si="562"/>
        <v>0</v>
      </c>
      <c r="EH599" s="3">
        <f t="shared" si="562"/>
        <v>0</v>
      </c>
      <c r="EI599" s="3">
        <f t="shared" si="562"/>
        <v>0</v>
      </c>
      <c r="EJ599" s="3">
        <f t="shared" si="562"/>
        <v>0</v>
      </c>
      <c r="EK599" s="3">
        <f t="shared" si="562"/>
        <v>0</v>
      </c>
      <c r="EL599" s="3">
        <f t="shared" si="562"/>
        <v>0</v>
      </c>
      <c r="EM599" s="3">
        <f t="shared" ref="EM599:FR599" si="563">EM623</f>
        <v>0</v>
      </c>
      <c r="EN599" s="3">
        <f t="shared" si="563"/>
        <v>0</v>
      </c>
      <c r="EO599" s="3">
        <f t="shared" si="563"/>
        <v>0</v>
      </c>
      <c r="EP599" s="3">
        <f t="shared" si="563"/>
        <v>0</v>
      </c>
      <c r="EQ599" s="3">
        <f t="shared" si="563"/>
        <v>0</v>
      </c>
      <c r="ER599" s="3">
        <f t="shared" si="563"/>
        <v>0</v>
      </c>
      <c r="ES599" s="3">
        <f t="shared" si="563"/>
        <v>0</v>
      </c>
      <c r="ET599" s="3">
        <f t="shared" si="563"/>
        <v>0</v>
      </c>
      <c r="EU599" s="3">
        <f t="shared" si="563"/>
        <v>0</v>
      </c>
      <c r="EV599" s="3">
        <f t="shared" si="563"/>
        <v>0</v>
      </c>
      <c r="EW599" s="3">
        <f t="shared" si="563"/>
        <v>0</v>
      </c>
      <c r="EX599" s="3">
        <f t="shared" si="563"/>
        <v>0</v>
      </c>
      <c r="EY599" s="3">
        <f t="shared" si="563"/>
        <v>0</v>
      </c>
      <c r="EZ599" s="3">
        <f t="shared" si="563"/>
        <v>0</v>
      </c>
      <c r="FA599" s="3">
        <f t="shared" si="563"/>
        <v>0</v>
      </c>
      <c r="FB599" s="3">
        <f t="shared" si="563"/>
        <v>0</v>
      </c>
      <c r="FC599" s="3">
        <f t="shared" si="563"/>
        <v>0</v>
      </c>
      <c r="FD599" s="3">
        <f t="shared" si="563"/>
        <v>0</v>
      </c>
      <c r="FE599" s="3">
        <f t="shared" si="563"/>
        <v>0</v>
      </c>
      <c r="FF599" s="3">
        <f t="shared" si="563"/>
        <v>0</v>
      </c>
      <c r="FG599" s="3">
        <f t="shared" si="563"/>
        <v>0</v>
      </c>
      <c r="FH599" s="3">
        <f t="shared" si="563"/>
        <v>0</v>
      </c>
      <c r="FI599" s="3">
        <f t="shared" si="563"/>
        <v>0</v>
      </c>
      <c r="FJ599" s="3">
        <f t="shared" si="563"/>
        <v>0</v>
      </c>
      <c r="FK599" s="3">
        <f t="shared" si="563"/>
        <v>0</v>
      </c>
      <c r="FL599" s="3">
        <f t="shared" si="563"/>
        <v>0</v>
      </c>
      <c r="FM599" s="3">
        <f t="shared" si="563"/>
        <v>0</v>
      </c>
      <c r="FN599" s="3">
        <f t="shared" si="563"/>
        <v>0</v>
      </c>
      <c r="FO599" s="3">
        <f t="shared" si="563"/>
        <v>0</v>
      </c>
      <c r="FP599" s="3">
        <f t="shared" si="563"/>
        <v>0</v>
      </c>
      <c r="FQ599" s="3">
        <f t="shared" si="563"/>
        <v>0</v>
      </c>
      <c r="FR599" s="3">
        <f t="shared" si="563"/>
        <v>0</v>
      </c>
      <c r="FS599" s="3">
        <f t="shared" ref="FS599:GX599" si="564">FS623</f>
        <v>0</v>
      </c>
      <c r="FT599" s="3">
        <f t="shared" si="564"/>
        <v>0</v>
      </c>
      <c r="FU599" s="3">
        <f t="shared" si="564"/>
        <v>0</v>
      </c>
      <c r="FV599" s="3">
        <f t="shared" si="564"/>
        <v>0</v>
      </c>
      <c r="FW599" s="3">
        <f t="shared" si="564"/>
        <v>0</v>
      </c>
      <c r="FX599" s="3">
        <f t="shared" si="564"/>
        <v>0</v>
      </c>
      <c r="FY599" s="3">
        <f t="shared" si="564"/>
        <v>0</v>
      </c>
      <c r="FZ599" s="3">
        <f t="shared" si="564"/>
        <v>0</v>
      </c>
      <c r="GA599" s="3">
        <f t="shared" si="564"/>
        <v>0</v>
      </c>
      <c r="GB599" s="3">
        <f t="shared" si="564"/>
        <v>0</v>
      </c>
      <c r="GC599" s="3">
        <f t="shared" si="564"/>
        <v>0</v>
      </c>
      <c r="GD599" s="3">
        <f t="shared" si="564"/>
        <v>0</v>
      </c>
      <c r="GE599" s="3">
        <f t="shared" si="564"/>
        <v>0</v>
      </c>
      <c r="GF599" s="3">
        <f t="shared" si="564"/>
        <v>0</v>
      </c>
      <c r="GG599" s="3">
        <f t="shared" si="564"/>
        <v>0</v>
      </c>
      <c r="GH599" s="3">
        <f t="shared" si="564"/>
        <v>0</v>
      </c>
      <c r="GI599" s="3">
        <f t="shared" si="564"/>
        <v>0</v>
      </c>
      <c r="GJ599" s="3">
        <f t="shared" si="564"/>
        <v>0</v>
      </c>
      <c r="GK599" s="3">
        <f t="shared" si="564"/>
        <v>0</v>
      </c>
      <c r="GL599" s="3">
        <f t="shared" si="564"/>
        <v>0</v>
      </c>
      <c r="GM599" s="3">
        <f t="shared" si="564"/>
        <v>0</v>
      </c>
      <c r="GN599" s="3">
        <f t="shared" si="564"/>
        <v>0</v>
      </c>
      <c r="GO599" s="3">
        <f t="shared" si="564"/>
        <v>0</v>
      </c>
      <c r="GP599" s="3">
        <f t="shared" si="564"/>
        <v>0</v>
      </c>
      <c r="GQ599" s="3">
        <f t="shared" si="564"/>
        <v>0</v>
      </c>
      <c r="GR599" s="3">
        <f t="shared" si="564"/>
        <v>0</v>
      </c>
      <c r="GS599" s="3">
        <f t="shared" si="564"/>
        <v>0</v>
      </c>
      <c r="GT599" s="3">
        <f t="shared" si="564"/>
        <v>0</v>
      </c>
      <c r="GU599" s="3">
        <f t="shared" si="564"/>
        <v>0</v>
      </c>
      <c r="GV599" s="3">
        <f t="shared" si="564"/>
        <v>0</v>
      </c>
      <c r="GW599" s="3">
        <f t="shared" si="564"/>
        <v>0</v>
      </c>
      <c r="GX599" s="3">
        <f t="shared" si="564"/>
        <v>0</v>
      </c>
    </row>
    <row r="601" spans="1:245" x14ac:dyDescent="0.2">
      <c r="A601">
        <v>17</v>
      </c>
      <c r="B601">
        <v>0</v>
      </c>
      <c r="C601">
        <f>ROW(SmtRes!A172)</f>
        <v>172</v>
      </c>
      <c r="D601">
        <f>ROW(EtalonRes!A172)</f>
        <v>172</v>
      </c>
      <c r="E601" t="s">
        <v>372</v>
      </c>
      <c r="F601" t="s">
        <v>345</v>
      </c>
      <c r="G601" t="s">
        <v>346</v>
      </c>
      <c r="H601" t="s">
        <v>347</v>
      </c>
      <c r="I601">
        <v>24</v>
      </c>
      <c r="J601">
        <v>0</v>
      </c>
      <c r="K601">
        <v>24</v>
      </c>
      <c r="O601">
        <f t="shared" ref="O601:O621" si="565">ROUND(CP601,2)</f>
        <v>19603.400000000001</v>
      </c>
      <c r="P601">
        <f t="shared" ref="P601:P621" si="566">ROUND((ROUND((AC601*AW601*I601),2)*BC601),2)</f>
        <v>0</v>
      </c>
      <c r="Q601">
        <f t="shared" ref="Q601:Q621" si="567">(ROUND((ROUND(((ET601)*AV601*I601),2)*BB601),2)+ROUND((ROUND(((AE601-(EU601))*AV601*I601),2)*BS601),2))</f>
        <v>0</v>
      </c>
      <c r="R601">
        <f t="shared" ref="R601:R621" si="568">ROUND((ROUND((AE601*AV601*I601),2)*BS601),2)</f>
        <v>0</v>
      </c>
      <c r="S601">
        <f t="shared" ref="S601:S621" si="569">ROUND((ROUND((AF601*AV601*I601),2)*BA601),2)</f>
        <v>19603.400000000001</v>
      </c>
      <c r="T601">
        <f t="shared" ref="T601:T621" si="570">ROUND(CU601*I601,2)</f>
        <v>0</v>
      </c>
      <c r="U601">
        <f t="shared" ref="U601:U621" si="571">CV601*I601</f>
        <v>43.2</v>
      </c>
      <c r="V601">
        <f t="shared" ref="V601:V621" si="572">CW601*I601</f>
        <v>0</v>
      </c>
      <c r="W601">
        <f t="shared" ref="W601:W621" si="573">ROUND(CX601*I601,2)</f>
        <v>0</v>
      </c>
      <c r="X601">
        <f t="shared" ref="X601:X621" si="574">ROUND(CY601,2)</f>
        <v>13722.38</v>
      </c>
      <c r="Y601">
        <f t="shared" ref="Y601:Y621" si="575">ROUND(CZ601,2)</f>
        <v>8037.39</v>
      </c>
      <c r="AA601">
        <v>54436342</v>
      </c>
      <c r="AB601">
        <f t="shared" ref="AB601:AB621" si="576">ROUND((AC601+AD601+AF601),6)</f>
        <v>28.49</v>
      </c>
      <c r="AC601">
        <f t="shared" ref="AC601:AC621" si="577">ROUND((ES601),6)</f>
        <v>0</v>
      </c>
      <c r="AD601">
        <f t="shared" ref="AD601:AD621" si="578">ROUND((((ET601)-(EU601))+AE601),6)</f>
        <v>0</v>
      </c>
      <c r="AE601">
        <f t="shared" ref="AE601:AE621" si="579">ROUND((EU601),6)</f>
        <v>0</v>
      </c>
      <c r="AF601">
        <f t="shared" ref="AF601:AF621" si="580">ROUND((EV601),6)</f>
        <v>28.49</v>
      </c>
      <c r="AG601">
        <f t="shared" ref="AG601:AG621" si="581">ROUND((AP601),6)</f>
        <v>0</v>
      </c>
      <c r="AH601">
        <f t="shared" ref="AH601:AH621" si="582">(EW601)</f>
        <v>1.8</v>
      </c>
      <c r="AI601">
        <f t="shared" ref="AI601:AI621" si="583">(EX601)</f>
        <v>0</v>
      </c>
      <c r="AJ601">
        <f t="shared" ref="AJ601:AJ621" si="584">(AS601)</f>
        <v>0</v>
      </c>
      <c r="AK601">
        <v>28.49</v>
      </c>
      <c r="AL601">
        <v>0</v>
      </c>
      <c r="AM601">
        <v>0</v>
      </c>
      <c r="AN601">
        <v>0</v>
      </c>
      <c r="AO601">
        <v>28.49</v>
      </c>
      <c r="AP601">
        <v>0</v>
      </c>
      <c r="AQ601">
        <v>1.8</v>
      </c>
      <c r="AR601">
        <v>0</v>
      </c>
      <c r="AS601">
        <v>0</v>
      </c>
      <c r="AT601">
        <v>70</v>
      </c>
      <c r="AU601">
        <v>41</v>
      </c>
      <c r="AV601">
        <v>1</v>
      </c>
      <c r="AW601">
        <v>1</v>
      </c>
      <c r="AZ601">
        <v>1</v>
      </c>
      <c r="BA601">
        <v>28.67</v>
      </c>
      <c r="BB601">
        <v>1</v>
      </c>
      <c r="BC601">
        <v>1</v>
      </c>
      <c r="BD601" t="s">
        <v>3</v>
      </c>
      <c r="BE601" t="s">
        <v>3</v>
      </c>
      <c r="BF601" t="s">
        <v>3</v>
      </c>
      <c r="BG601" t="s">
        <v>3</v>
      </c>
      <c r="BH601">
        <v>0</v>
      </c>
      <c r="BI601">
        <v>4</v>
      </c>
      <c r="BJ601" t="s">
        <v>348</v>
      </c>
      <c r="BM601">
        <v>381</v>
      </c>
      <c r="BN601">
        <v>0</v>
      </c>
      <c r="BO601" t="s">
        <v>3</v>
      </c>
      <c r="BP601">
        <v>0</v>
      </c>
      <c r="BQ601">
        <v>50</v>
      </c>
      <c r="BR601">
        <v>0</v>
      </c>
      <c r="BS601">
        <v>28.67</v>
      </c>
      <c r="BT601">
        <v>1</v>
      </c>
      <c r="BU601">
        <v>1</v>
      </c>
      <c r="BV601">
        <v>1</v>
      </c>
      <c r="BW601">
        <v>1</v>
      </c>
      <c r="BX601">
        <v>1</v>
      </c>
      <c r="BY601" t="s">
        <v>3</v>
      </c>
      <c r="BZ601">
        <v>70</v>
      </c>
      <c r="CA601">
        <v>41</v>
      </c>
      <c r="CB601" t="s">
        <v>3</v>
      </c>
      <c r="CE601">
        <v>30</v>
      </c>
      <c r="CF601">
        <v>0</v>
      </c>
      <c r="CG601">
        <v>0</v>
      </c>
      <c r="CM601">
        <v>0</v>
      </c>
      <c r="CN601" t="s">
        <v>3</v>
      </c>
      <c r="CO601">
        <v>0</v>
      </c>
      <c r="CP601">
        <f t="shared" ref="CP601:CP621" si="585">(P601+Q601+S601)</f>
        <v>19603.400000000001</v>
      </c>
      <c r="CQ601">
        <f t="shared" ref="CQ601:CQ621" si="586">ROUND((ROUND((AC601*AW601*1),2)*BC601),2)</f>
        <v>0</v>
      </c>
      <c r="CR601">
        <f t="shared" ref="CR601:CR621" si="587">(ROUND((ROUND(((ET601)*AV601*1),2)*BB601),2)+ROUND((ROUND(((AE601-(EU601))*AV601*1),2)*BS601),2))</f>
        <v>0</v>
      </c>
      <c r="CS601">
        <f t="shared" ref="CS601:CS621" si="588">ROUND((ROUND((AE601*AV601*1),2)*BS601),2)</f>
        <v>0</v>
      </c>
      <c r="CT601">
        <f t="shared" ref="CT601:CT621" si="589">ROUND((ROUND((AF601*AV601*1),2)*BA601),2)</f>
        <v>816.81</v>
      </c>
      <c r="CU601">
        <f t="shared" ref="CU601:CU621" si="590">AG601</f>
        <v>0</v>
      </c>
      <c r="CV601">
        <f t="shared" ref="CV601:CV621" si="591">(AH601*AV601)</f>
        <v>1.8</v>
      </c>
      <c r="CW601">
        <f t="shared" ref="CW601:CW621" si="592">AI601</f>
        <v>0</v>
      </c>
      <c r="CX601">
        <f t="shared" ref="CX601:CX621" si="593">AJ601</f>
        <v>0</v>
      </c>
      <c r="CY601">
        <f t="shared" ref="CY601:CY621" si="594">S601*(BZ601/100)</f>
        <v>13722.380000000001</v>
      </c>
      <c r="CZ601">
        <f t="shared" ref="CZ601:CZ621" si="595">S601*(CA601/100)</f>
        <v>8037.3940000000002</v>
      </c>
      <c r="DC601" t="s">
        <v>3</v>
      </c>
      <c r="DD601" t="s">
        <v>3</v>
      </c>
      <c r="DE601" t="s">
        <v>3</v>
      </c>
      <c r="DF601" t="s">
        <v>3</v>
      </c>
      <c r="DG601" t="s">
        <v>3</v>
      </c>
      <c r="DH601" t="s">
        <v>3</v>
      </c>
      <c r="DI601" t="s">
        <v>3</v>
      </c>
      <c r="DJ601" t="s">
        <v>3</v>
      </c>
      <c r="DK601" t="s">
        <v>3</v>
      </c>
      <c r="DL601" t="s">
        <v>3</v>
      </c>
      <c r="DM601" t="s">
        <v>3</v>
      </c>
      <c r="DN601">
        <v>75</v>
      </c>
      <c r="DO601">
        <v>70</v>
      </c>
      <c r="DP601">
        <v>1</v>
      </c>
      <c r="DQ601">
        <v>1</v>
      </c>
      <c r="DU601">
        <v>1013</v>
      </c>
      <c r="DV601" t="s">
        <v>347</v>
      </c>
      <c r="DW601" t="s">
        <v>347</v>
      </c>
      <c r="DX601">
        <v>1</v>
      </c>
      <c r="DZ601" t="s">
        <v>3</v>
      </c>
      <c r="EA601" t="s">
        <v>3</v>
      </c>
      <c r="EB601" t="s">
        <v>3</v>
      </c>
      <c r="EC601" t="s">
        <v>3</v>
      </c>
      <c r="EE601">
        <v>54008125</v>
      </c>
      <c r="EF601">
        <v>50</v>
      </c>
      <c r="EG601" t="s">
        <v>343</v>
      </c>
      <c r="EH601">
        <v>0</v>
      </c>
      <c r="EI601" t="s">
        <v>3</v>
      </c>
      <c r="EJ601">
        <v>4</v>
      </c>
      <c r="EK601">
        <v>381</v>
      </c>
      <c r="EL601" t="s">
        <v>349</v>
      </c>
      <c r="EM601" t="s">
        <v>350</v>
      </c>
      <c r="EO601" t="s">
        <v>3</v>
      </c>
      <c r="EQ601">
        <v>0</v>
      </c>
      <c r="ER601">
        <v>28.49</v>
      </c>
      <c r="ES601">
        <v>0</v>
      </c>
      <c r="ET601">
        <v>0</v>
      </c>
      <c r="EU601">
        <v>0</v>
      </c>
      <c r="EV601">
        <v>28.49</v>
      </c>
      <c r="EW601">
        <v>1.8</v>
      </c>
      <c r="EX601">
        <v>0</v>
      </c>
      <c r="EY601">
        <v>0</v>
      </c>
      <c r="FQ601">
        <v>0</v>
      </c>
      <c r="FR601">
        <f t="shared" ref="FR601:FR621" si="596">ROUND(IF(AND(BH601=3,BI601=3),P601,0),2)</f>
        <v>0</v>
      </c>
      <c r="FS601">
        <v>0</v>
      </c>
      <c r="FX601">
        <v>75</v>
      </c>
      <c r="FY601">
        <v>70</v>
      </c>
      <c r="GA601" t="s">
        <v>3</v>
      </c>
      <c r="GD601">
        <v>0</v>
      </c>
      <c r="GF601">
        <v>298827655</v>
      </c>
      <c r="GG601">
        <v>2</v>
      </c>
      <c r="GH601">
        <v>1</v>
      </c>
      <c r="GI601">
        <v>2</v>
      </c>
      <c r="GJ601">
        <v>0</v>
      </c>
      <c r="GK601">
        <f>ROUND(R601*(R12)/100,2)</f>
        <v>0</v>
      </c>
      <c r="GL601">
        <f t="shared" ref="GL601:GL621" si="597">ROUND(IF(AND(BH601=3,BI601=3,FS601&lt;&gt;0),P601,0),2)</f>
        <v>0</v>
      </c>
      <c r="GM601">
        <f t="shared" ref="GM601:GM621" si="598">ROUND(O601+X601+Y601+GK601,2)+GX601</f>
        <v>41363.17</v>
      </c>
      <c r="GN601">
        <f t="shared" ref="GN601:GN621" si="599">IF(OR(BI601=0,BI601=1),ROUND(O601+X601+Y601+GK601,2),0)</f>
        <v>0</v>
      </c>
      <c r="GO601">
        <f t="shared" ref="GO601:GO621" si="600">IF(BI601=2,ROUND(O601+X601+Y601+GK601,2),0)</f>
        <v>0</v>
      </c>
      <c r="GP601">
        <f t="shared" ref="GP601:GP621" si="601">IF(BI601=4,ROUND(O601+X601+Y601+GK601,2)+GX601,0)</f>
        <v>41363.17</v>
      </c>
      <c r="GR601">
        <v>0</v>
      </c>
      <c r="GS601">
        <v>0</v>
      </c>
      <c r="GT601">
        <v>0</v>
      </c>
      <c r="GU601" t="s">
        <v>3</v>
      </c>
      <c r="GV601">
        <f t="shared" ref="GV601:GV621" si="602">ROUND((GT601),6)</f>
        <v>0</v>
      </c>
      <c r="GW601">
        <v>1</v>
      </c>
      <c r="GX601">
        <f t="shared" ref="GX601:GX621" si="603">ROUND(HC601*I601,2)</f>
        <v>0</v>
      </c>
      <c r="HA601">
        <v>0</v>
      </c>
      <c r="HB601">
        <v>0</v>
      </c>
      <c r="HC601">
        <f t="shared" ref="HC601:HC621" si="604">GV601*GW601</f>
        <v>0</v>
      </c>
      <c r="HE601" t="s">
        <v>3</v>
      </c>
      <c r="HF601" t="s">
        <v>3</v>
      </c>
      <c r="HM601" t="s">
        <v>3</v>
      </c>
      <c r="HN601" t="s">
        <v>3</v>
      </c>
      <c r="HO601" t="s">
        <v>3</v>
      </c>
      <c r="HP601" t="s">
        <v>3</v>
      </c>
      <c r="HQ601" t="s">
        <v>3</v>
      </c>
      <c r="IK601">
        <v>0</v>
      </c>
    </row>
    <row r="602" spans="1:245" x14ac:dyDescent="0.2">
      <c r="A602">
        <v>17</v>
      </c>
      <c r="B602">
        <v>0</v>
      </c>
      <c r="C602">
        <f>ROW(SmtRes!A173)</f>
        <v>173</v>
      </c>
      <c r="D602">
        <f>ROW(EtalonRes!A173)</f>
        <v>173</v>
      </c>
      <c r="E602" t="s">
        <v>376</v>
      </c>
      <c r="F602" t="s">
        <v>352</v>
      </c>
      <c r="G602" t="s">
        <v>353</v>
      </c>
      <c r="H602" t="s">
        <v>147</v>
      </c>
      <c r="I602">
        <v>6</v>
      </c>
      <c r="J602">
        <v>0</v>
      </c>
      <c r="K602">
        <v>6</v>
      </c>
      <c r="O602">
        <f t="shared" si="565"/>
        <v>60695.54</v>
      </c>
      <c r="P602">
        <f t="shared" si="566"/>
        <v>0</v>
      </c>
      <c r="Q602">
        <f t="shared" si="567"/>
        <v>0</v>
      </c>
      <c r="R602">
        <f t="shared" si="568"/>
        <v>0</v>
      </c>
      <c r="S602">
        <f t="shared" si="569"/>
        <v>60695.54</v>
      </c>
      <c r="T602">
        <f t="shared" si="570"/>
        <v>0</v>
      </c>
      <c r="U602">
        <f t="shared" si="571"/>
        <v>132</v>
      </c>
      <c r="V602">
        <f t="shared" si="572"/>
        <v>0</v>
      </c>
      <c r="W602">
        <f t="shared" si="573"/>
        <v>0</v>
      </c>
      <c r="X602">
        <f t="shared" si="574"/>
        <v>42486.879999999997</v>
      </c>
      <c r="Y602">
        <f t="shared" si="575"/>
        <v>24885.17</v>
      </c>
      <c r="AA602">
        <v>54436342</v>
      </c>
      <c r="AB602">
        <f t="shared" si="576"/>
        <v>352.84</v>
      </c>
      <c r="AC602">
        <f t="shared" si="577"/>
        <v>0</v>
      </c>
      <c r="AD602">
        <f t="shared" si="578"/>
        <v>0</v>
      </c>
      <c r="AE602">
        <f t="shared" si="579"/>
        <v>0</v>
      </c>
      <c r="AF602">
        <f t="shared" si="580"/>
        <v>352.84</v>
      </c>
      <c r="AG602">
        <f t="shared" si="581"/>
        <v>0</v>
      </c>
      <c r="AH602">
        <f t="shared" si="582"/>
        <v>22</v>
      </c>
      <c r="AI602">
        <f t="shared" si="583"/>
        <v>0</v>
      </c>
      <c r="AJ602">
        <f t="shared" si="584"/>
        <v>0</v>
      </c>
      <c r="AK602">
        <v>352.84</v>
      </c>
      <c r="AL602">
        <v>0</v>
      </c>
      <c r="AM602">
        <v>0</v>
      </c>
      <c r="AN602">
        <v>0</v>
      </c>
      <c r="AO602">
        <v>352.84</v>
      </c>
      <c r="AP602">
        <v>0</v>
      </c>
      <c r="AQ602">
        <v>22</v>
      </c>
      <c r="AR602">
        <v>0</v>
      </c>
      <c r="AS602">
        <v>0</v>
      </c>
      <c r="AT602">
        <v>70</v>
      </c>
      <c r="AU602">
        <v>41</v>
      </c>
      <c r="AV602">
        <v>1</v>
      </c>
      <c r="AW602">
        <v>1</v>
      </c>
      <c r="AZ602">
        <v>1</v>
      </c>
      <c r="BA602">
        <v>28.67</v>
      </c>
      <c r="BB602">
        <v>1</v>
      </c>
      <c r="BC602">
        <v>1</v>
      </c>
      <c r="BD602" t="s">
        <v>3</v>
      </c>
      <c r="BE602" t="s">
        <v>3</v>
      </c>
      <c r="BF602" t="s">
        <v>3</v>
      </c>
      <c r="BG602" t="s">
        <v>3</v>
      </c>
      <c r="BH602">
        <v>0</v>
      </c>
      <c r="BI602">
        <v>4</v>
      </c>
      <c r="BJ602" t="s">
        <v>354</v>
      </c>
      <c r="BM602">
        <v>381</v>
      </c>
      <c r="BN602">
        <v>0</v>
      </c>
      <c r="BO602" t="s">
        <v>3</v>
      </c>
      <c r="BP602">
        <v>0</v>
      </c>
      <c r="BQ602">
        <v>50</v>
      </c>
      <c r="BR602">
        <v>0</v>
      </c>
      <c r="BS602">
        <v>28.67</v>
      </c>
      <c r="BT602">
        <v>1</v>
      </c>
      <c r="BU602">
        <v>1</v>
      </c>
      <c r="BV602">
        <v>1</v>
      </c>
      <c r="BW602">
        <v>1</v>
      </c>
      <c r="BX602">
        <v>1</v>
      </c>
      <c r="BY602" t="s">
        <v>3</v>
      </c>
      <c r="BZ602">
        <v>70</v>
      </c>
      <c r="CA602">
        <v>41</v>
      </c>
      <c r="CB602" t="s">
        <v>3</v>
      </c>
      <c r="CE602">
        <v>30</v>
      </c>
      <c r="CF602">
        <v>0</v>
      </c>
      <c r="CG602">
        <v>0</v>
      </c>
      <c r="CM602">
        <v>0</v>
      </c>
      <c r="CN602" t="s">
        <v>3</v>
      </c>
      <c r="CO602">
        <v>0</v>
      </c>
      <c r="CP602">
        <f t="shared" si="585"/>
        <v>60695.54</v>
      </c>
      <c r="CQ602">
        <f t="shared" si="586"/>
        <v>0</v>
      </c>
      <c r="CR602">
        <f t="shared" si="587"/>
        <v>0</v>
      </c>
      <c r="CS602">
        <f t="shared" si="588"/>
        <v>0</v>
      </c>
      <c r="CT602">
        <f t="shared" si="589"/>
        <v>10115.92</v>
      </c>
      <c r="CU602">
        <f t="shared" si="590"/>
        <v>0</v>
      </c>
      <c r="CV602">
        <f t="shared" si="591"/>
        <v>22</v>
      </c>
      <c r="CW602">
        <f t="shared" si="592"/>
        <v>0</v>
      </c>
      <c r="CX602">
        <f t="shared" si="593"/>
        <v>0</v>
      </c>
      <c r="CY602">
        <f t="shared" si="594"/>
        <v>42486.877999999997</v>
      </c>
      <c r="CZ602">
        <f t="shared" si="595"/>
        <v>24885.171399999999</v>
      </c>
      <c r="DC602" t="s">
        <v>3</v>
      </c>
      <c r="DD602" t="s">
        <v>3</v>
      </c>
      <c r="DE602" t="s">
        <v>3</v>
      </c>
      <c r="DF602" t="s">
        <v>3</v>
      </c>
      <c r="DG602" t="s">
        <v>3</v>
      </c>
      <c r="DH602" t="s">
        <v>3</v>
      </c>
      <c r="DI602" t="s">
        <v>3</v>
      </c>
      <c r="DJ602" t="s">
        <v>3</v>
      </c>
      <c r="DK602" t="s">
        <v>3</v>
      </c>
      <c r="DL602" t="s">
        <v>3</v>
      </c>
      <c r="DM602" t="s">
        <v>3</v>
      </c>
      <c r="DN602">
        <v>75</v>
      </c>
      <c r="DO602">
        <v>70</v>
      </c>
      <c r="DP602">
        <v>1</v>
      </c>
      <c r="DQ602">
        <v>1</v>
      </c>
      <c r="DU602">
        <v>1013</v>
      </c>
      <c r="DV602" t="s">
        <v>147</v>
      </c>
      <c r="DW602" t="s">
        <v>147</v>
      </c>
      <c r="DX602">
        <v>1</v>
      </c>
      <c r="DZ602" t="s">
        <v>3</v>
      </c>
      <c r="EA602" t="s">
        <v>3</v>
      </c>
      <c r="EB602" t="s">
        <v>3</v>
      </c>
      <c r="EC602" t="s">
        <v>3</v>
      </c>
      <c r="EE602">
        <v>54008125</v>
      </c>
      <c r="EF602">
        <v>50</v>
      </c>
      <c r="EG602" t="s">
        <v>343</v>
      </c>
      <c r="EH602">
        <v>0</v>
      </c>
      <c r="EI602" t="s">
        <v>3</v>
      </c>
      <c r="EJ602">
        <v>4</v>
      </c>
      <c r="EK602">
        <v>381</v>
      </c>
      <c r="EL602" t="s">
        <v>349</v>
      </c>
      <c r="EM602" t="s">
        <v>350</v>
      </c>
      <c r="EO602" t="s">
        <v>3</v>
      </c>
      <c r="EQ602">
        <v>0</v>
      </c>
      <c r="ER602">
        <v>352.84</v>
      </c>
      <c r="ES602">
        <v>0</v>
      </c>
      <c r="ET602">
        <v>0</v>
      </c>
      <c r="EU602">
        <v>0</v>
      </c>
      <c r="EV602">
        <v>352.84</v>
      </c>
      <c r="EW602">
        <v>22</v>
      </c>
      <c r="EX602">
        <v>0</v>
      </c>
      <c r="EY602">
        <v>0</v>
      </c>
      <c r="FQ602">
        <v>0</v>
      </c>
      <c r="FR602">
        <f t="shared" si="596"/>
        <v>0</v>
      </c>
      <c r="FS602">
        <v>0</v>
      </c>
      <c r="FX602">
        <v>75</v>
      </c>
      <c r="FY602">
        <v>70</v>
      </c>
      <c r="GA602" t="s">
        <v>3</v>
      </c>
      <c r="GD602">
        <v>0</v>
      </c>
      <c r="GF602">
        <v>148675891</v>
      </c>
      <c r="GG602">
        <v>2</v>
      </c>
      <c r="GH602">
        <v>1</v>
      </c>
      <c r="GI602">
        <v>2</v>
      </c>
      <c r="GJ602">
        <v>0</v>
      </c>
      <c r="GK602">
        <f>ROUND(R602*(R12)/100,2)</f>
        <v>0</v>
      </c>
      <c r="GL602">
        <f t="shared" si="597"/>
        <v>0</v>
      </c>
      <c r="GM602">
        <f t="shared" si="598"/>
        <v>128067.59</v>
      </c>
      <c r="GN602">
        <f t="shared" si="599"/>
        <v>0</v>
      </c>
      <c r="GO602">
        <f t="shared" si="600"/>
        <v>0</v>
      </c>
      <c r="GP602">
        <f t="shared" si="601"/>
        <v>128067.59</v>
      </c>
      <c r="GR602">
        <v>0</v>
      </c>
      <c r="GS602">
        <v>0</v>
      </c>
      <c r="GT602">
        <v>0</v>
      </c>
      <c r="GU602" t="s">
        <v>3</v>
      </c>
      <c r="GV602">
        <f t="shared" si="602"/>
        <v>0</v>
      </c>
      <c r="GW602">
        <v>1</v>
      </c>
      <c r="GX602">
        <f t="shared" si="603"/>
        <v>0</v>
      </c>
      <c r="HA602">
        <v>0</v>
      </c>
      <c r="HB602">
        <v>0</v>
      </c>
      <c r="HC602">
        <f t="shared" si="604"/>
        <v>0</v>
      </c>
      <c r="HE602" t="s">
        <v>3</v>
      </c>
      <c r="HF602" t="s">
        <v>3</v>
      </c>
      <c r="HM602" t="s">
        <v>3</v>
      </c>
      <c r="HN602" t="s">
        <v>3</v>
      </c>
      <c r="HO602" t="s">
        <v>3</v>
      </c>
      <c r="HP602" t="s">
        <v>3</v>
      </c>
      <c r="HQ602" t="s">
        <v>3</v>
      </c>
      <c r="IK602">
        <v>0</v>
      </c>
    </row>
    <row r="603" spans="1:245" x14ac:dyDescent="0.2">
      <c r="A603">
        <v>17</v>
      </c>
      <c r="B603">
        <v>0</v>
      </c>
      <c r="C603">
        <f>ROW(SmtRes!A174)</f>
        <v>174</v>
      </c>
      <c r="D603">
        <f>ROW(EtalonRes!A174)</f>
        <v>174</v>
      </c>
      <c r="E603" t="s">
        <v>381</v>
      </c>
      <c r="F603" t="s">
        <v>356</v>
      </c>
      <c r="G603" t="s">
        <v>357</v>
      </c>
      <c r="H603" t="s">
        <v>147</v>
      </c>
      <c r="I603">
        <v>14</v>
      </c>
      <c r="J603">
        <v>0</v>
      </c>
      <c r="K603">
        <v>14</v>
      </c>
      <c r="O603">
        <f t="shared" si="565"/>
        <v>34763.519999999997</v>
      </c>
      <c r="P603">
        <f t="shared" si="566"/>
        <v>0</v>
      </c>
      <c r="Q603">
        <f t="shared" si="567"/>
        <v>0</v>
      </c>
      <c r="R603">
        <f t="shared" si="568"/>
        <v>0</v>
      </c>
      <c r="S603">
        <f t="shared" si="569"/>
        <v>34763.519999999997</v>
      </c>
      <c r="T603">
        <f t="shared" si="570"/>
        <v>0</v>
      </c>
      <c r="U603">
        <f t="shared" si="571"/>
        <v>75.600000000000009</v>
      </c>
      <c r="V603">
        <f t="shared" si="572"/>
        <v>0</v>
      </c>
      <c r="W603">
        <f t="shared" si="573"/>
        <v>0</v>
      </c>
      <c r="X603">
        <f t="shared" si="574"/>
        <v>24334.46</v>
      </c>
      <c r="Y603">
        <f t="shared" si="575"/>
        <v>14253.04</v>
      </c>
      <c r="AA603">
        <v>54436342</v>
      </c>
      <c r="AB603">
        <f t="shared" si="576"/>
        <v>86.61</v>
      </c>
      <c r="AC603">
        <f t="shared" si="577"/>
        <v>0</v>
      </c>
      <c r="AD603">
        <f t="shared" si="578"/>
        <v>0</v>
      </c>
      <c r="AE603">
        <f t="shared" si="579"/>
        <v>0</v>
      </c>
      <c r="AF603">
        <f t="shared" si="580"/>
        <v>86.61</v>
      </c>
      <c r="AG603">
        <f t="shared" si="581"/>
        <v>0</v>
      </c>
      <c r="AH603">
        <f t="shared" si="582"/>
        <v>5.4</v>
      </c>
      <c r="AI603">
        <f t="shared" si="583"/>
        <v>0</v>
      </c>
      <c r="AJ603">
        <f t="shared" si="584"/>
        <v>0</v>
      </c>
      <c r="AK603">
        <v>86.61</v>
      </c>
      <c r="AL603">
        <v>0</v>
      </c>
      <c r="AM603">
        <v>0</v>
      </c>
      <c r="AN603">
        <v>0</v>
      </c>
      <c r="AO603">
        <v>86.61</v>
      </c>
      <c r="AP603">
        <v>0</v>
      </c>
      <c r="AQ603">
        <v>5.4</v>
      </c>
      <c r="AR603">
        <v>0</v>
      </c>
      <c r="AS603">
        <v>0</v>
      </c>
      <c r="AT603">
        <v>70</v>
      </c>
      <c r="AU603">
        <v>41</v>
      </c>
      <c r="AV603">
        <v>1</v>
      </c>
      <c r="AW603">
        <v>1</v>
      </c>
      <c r="AZ603">
        <v>1</v>
      </c>
      <c r="BA603">
        <v>28.67</v>
      </c>
      <c r="BB603">
        <v>1</v>
      </c>
      <c r="BC603">
        <v>1</v>
      </c>
      <c r="BD603" t="s">
        <v>3</v>
      </c>
      <c r="BE603" t="s">
        <v>3</v>
      </c>
      <c r="BF603" t="s">
        <v>3</v>
      </c>
      <c r="BG603" t="s">
        <v>3</v>
      </c>
      <c r="BH603">
        <v>0</v>
      </c>
      <c r="BI603">
        <v>4</v>
      </c>
      <c r="BJ603" t="s">
        <v>358</v>
      </c>
      <c r="BM603">
        <v>381</v>
      </c>
      <c r="BN603">
        <v>0</v>
      </c>
      <c r="BO603" t="s">
        <v>3</v>
      </c>
      <c r="BP603">
        <v>0</v>
      </c>
      <c r="BQ603">
        <v>50</v>
      </c>
      <c r="BR603">
        <v>0</v>
      </c>
      <c r="BS603">
        <v>28.67</v>
      </c>
      <c r="BT603">
        <v>1</v>
      </c>
      <c r="BU603">
        <v>1</v>
      </c>
      <c r="BV603">
        <v>1</v>
      </c>
      <c r="BW603">
        <v>1</v>
      </c>
      <c r="BX603">
        <v>1</v>
      </c>
      <c r="BY603" t="s">
        <v>3</v>
      </c>
      <c r="BZ603">
        <v>70</v>
      </c>
      <c r="CA603">
        <v>41</v>
      </c>
      <c r="CB603" t="s">
        <v>3</v>
      </c>
      <c r="CE603">
        <v>30</v>
      </c>
      <c r="CF603">
        <v>0</v>
      </c>
      <c r="CG603">
        <v>0</v>
      </c>
      <c r="CM603">
        <v>0</v>
      </c>
      <c r="CN603" t="s">
        <v>3</v>
      </c>
      <c r="CO603">
        <v>0</v>
      </c>
      <c r="CP603">
        <f t="shared" si="585"/>
        <v>34763.519999999997</v>
      </c>
      <c r="CQ603">
        <f t="shared" si="586"/>
        <v>0</v>
      </c>
      <c r="CR603">
        <f t="shared" si="587"/>
        <v>0</v>
      </c>
      <c r="CS603">
        <f t="shared" si="588"/>
        <v>0</v>
      </c>
      <c r="CT603">
        <f t="shared" si="589"/>
        <v>2483.11</v>
      </c>
      <c r="CU603">
        <f t="shared" si="590"/>
        <v>0</v>
      </c>
      <c r="CV603">
        <f t="shared" si="591"/>
        <v>5.4</v>
      </c>
      <c r="CW603">
        <f t="shared" si="592"/>
        <v>0</v>
      </c>
      <c r="CX603">
        <f t="shared" si="593"/>
        <v>0</v>
      </c>
      <c r="CY603">
        <f t="shared" si="594"/>
        <v>24334.463999999996</v>
      </c>
      <c r="CZ603">
        <f t="shared" si="595"/>
        <v>14253.043199999998</v>
      </c>
      <c r="DC603" t="s">
        <v>3</v>
      </c>
      <c r="DD603" t="s">
        <v>3</v>
      </c>
      <c r="DE603" t="s">
        <v>3</v>
      </c>
      <c r="DF603" t="s">
        <v>3</v>
      </c>
      <c r="DG603" t="s">
        <v>3</v>
      </c>
      <c r="DH603" t="s">
        <v>3</v>
      </c>
      <c r="DI603" t="s">
        <v>3</v>
      </c>
      <c r="DJ603" t="s">
        <v>3</v>
      </c>
      <c r="DK603" t="s">
        <v>3</v>
      </c>
      <c r="DL603" t="s">
        <v>3</v>
      </c>
      <c r="DM603" t="s">
        <v>3</v>
      </c>
      <c r="DN603">
        <v>75</v>
      </c>
      <c r="DO603">
        <v>70</v>
      </c>
      <c r="DP603">
        <v>1</v>
      </c>
      <c r="DQ603">
        <v>1</v>
      </c>
      <c r="DU603">
        <v>1013</v>
      </c>
      <c r="DV603" t="s">
        <v>147</v>
      </c>
      <c r="DW603" t="s">
        <v>147</v>
      </c>
      <c r="DX603">
        <v>1</v>
      </c>
      <c r="DZ603" t="s">
        <v>3</v>
      </c>
      <c r="EA603" t="s">
        <v>3</v>
      </c>
      <c r="EB603" t="s">
        <v>3</v>
      </c>
      <c r="EC603" t="s">
        <v>3</v>
      </c>
      <c r="EE603">
        <v>54008125</v>
      </c>
      <c r="EF603">
        <v>50</v>
      </c>
      <c r="EG603" t="s">
        <v>343</v>
      </c>
      <c r="EH603">
        <v>0</v>
      </c>
      <c r="EI603" t="s">
        <v>3</v>
      </c>
      <c r="EJ603">
        <v>4</v>
      </c>
      <c r="EK603">
        <v>381</v>
      </c>
      <c r="EL603" t="s">
        <v>349</v>
      </c>
      <c r="EM603" t="s">
        <v>350</v>
      </c>
      <c r="EO603" t="s">
        <v>3</v>
      </c>
      <c r="EQ603">
        <v>0</v>
      </c>
      <c r="ER603">
        <v>86.61</v>
      </c>
      <c r="ES603">
        <v>0</v>
      </c>
      <c r="ET603">
        <v>0</v>
      </c>
      <c r="EU603">
        <v>0</v>
      </c>
      <c r="EV603">
        <v>86.61</v>
      </c>
      <c r="EW603">
        <v>5.4</v>
      </c>
      <c r="EX603">
        <v>0</v>
      </c>
      <c r="EY603">
        <v>0</v>
      </c>
      <c r="FQ603">
        <v>0</v>
      </c>
      <c r="FR603">
        <f t="shared" si="596"/>
        <v>0</v>
      </c>
      <c r="FS603">
        <v>0</v>
      </c>
      <c r="FX603">
        <v>75</v>
      </c>
      <c r="FY603">
        <v>70</v>
      </c>
      <c r="GA603" t="s">
        <v>3</v>
      </c>
      <c r="GD603">
        <v>0</v>
      </c>
      <c r="GF603">
        <v>1403765030</v>
      </c>
      <c r="GG603">
        <v>2</v>
      </c>
      <c r="GH603">
        <v>1</v>
      </c>
      <c r="GI603">
        <v>2</v>
      </c>
      <c r="GJ603">
        <v>0</v>
      </c>
      <c r="GK603">
        <f>ROUND(R603*(R12)/100,2)</f>
        <v>0</v>
      </c>
      <c r="GL603">
        <f t="shared" si="597"/>
        <v>0</v>
      </c>
      <c r="GM603">
        <f t="shared" si="598"/>
        <v>73351.02</v>
      </c>
      <c r="GN603">
        <f t="shared" si="599"/>
        <v>0</v>
      </c>
      <c r="GO603">
        <f t="shared" si="600"/>
        <v>0</v>
      </c>
      <c r="GP603">
        <f t="shared" si="601"/>
        <v>73351.02</v>
      </c>
      <c r="GR603">
        <v>0</v>
      </c>
      <c r="GS603">
        <v>0</v>
      </c>
      <c r="GT603">
        <v>0</v>
      </c>
      <c r="GU603" t="s">
        <v>3</v>
      </c>
      <c r="GV603">
        <f t="shared" si="602"/>
        <v>0</v>
      </c>
      <c r="GW603">
        <v>1</v>
      </c>
      <c r="GX603">
        <f t="shared" si="603"/>
        <v>0</v>
      </c>
      <c r="HA603">
        <v>0</v>
      </c>
      <c r="HB603">
        <v>0</v>
      </c>
      <c r="HC603">
        <f t="shared" si="604"/>
        <v>0</v>
      </c>
      <c r="HE603" t="s">
        <v>3</v>
      </c>
      <c r="HF603" t="s">
        <v>3</v>
      </c>
      <c r="HM603" t="s">
        <v>3</v>
      </c>
      <c r="HN603" t="s">
        <v>3</v>
      </c>
      <c r="HO603" t="s">
        <v>3</v>
      </c>
      <c r="HP603" t="s">
        <v>3</v>
      </c>
      <c r="HQ603" t="s">
        <v>3</v>
      </c>
      <c r="IK603">
        <v>0</v>
      </c>
    </row>
    <row r="604" spans="1:245" x14ac:dyDescent="0.2">
      <c r="A604">
        <v>17</v>
      </c>
      <c r="B604">
        <v>0</v>
      </c>
      <c r="C604">
        <f>ROW(SmtRes!A175)</f>
        <v>175</v>
      </c>
      <c r="D604">
        <f>ROW(EtalonRes!A175)</f>
        <v>175</v>
      </c>
      <c r="E604" t="s">
        <v>385</v>
      </c>
      <c r="F604" t="s">
        <v>360</v>
      </c>
      <c r="G604" t="s">
        <v>361</v>
      </c>
      <c r="H604" t="s">
        <v>362</v>
      </c>
      <c r="I604">
        <v>12</v>
      </c>
      <c r="J604">
        <v>0</v>
      </c>
      <c r="K604">
        <v>12</v>
      </c>
      <c r="O604">
        <f t="shared" si="565"/>
        <v>9801.7000000000007</v>
      </c>
      <c r="P604">
        <f t="shared" si="566"/>
        <v>0</v>
      </c>
      <c r="Q604">
        <f t="shared" si="567"/>
        <v>0</v>
      </c>
      <c r="R604">
        <f t="shared" si="568"/>
        <v>0</v>
      </c>
      <c r="S604">
        <f t="shared" si="569"/>
        <v>9801.7000000000007</v>
      </c>
      <c r="T604">
        <f t="shared" si="570"/>
        <v>0</v>
      </c>
      <c r="U604">
        <f t="shared" si="571"/>
        <v>21.6</v>
      </c>
      <c r="V604">
        <f t="shared" si="572"/>
        <v>0</v>
      </c>
      <c r="W604">
        <f t="shared" si="573"/>
        <v>0</v>
      </c>
      <c r="X604">
        <f t="shared" si="574"/>
        <v>6861.19</v>
      </c>
      <c r="Y604">
        <f t="shared" si="575"/>
        <v>4018.7</v>
      </c>
      <c r="AA604">
        <v>54436342</v>
      </c>
      <c r="AB604">
        <f t="shared" si="576"/>
        <v>28.49</v>
      </c>
      <c r="AC604">
        <f t="shared" si="577"/>
        <v>0</v>
      </c>
      <c r="AD604">
        <f t="shared" si="578"/>
        <v>0</v>
      </c>
      <c r="AE604">
        <f t="shared" si="579"/>
        <v>0</v>
      </c>
      <c r="AF604">
        <f t="shared" si="580"/>
        <v>28.49</v>
      </c>
      <c r="AG604">
        <f t="shared" si="581"/>
        <v>0</v>
      </c>
      <c r="AH604">
        <f t="shared" si="582"/>
        <v>1.8</v>
      </c>
      <c r="AI604">
        <f t="shared" si="583"/>
        <v>0</v>
      </c>
      <c r="AJ604">
        <f t="shared" si="584"/>
        <v>0</v>
      </c>
      <c r="AK604">
        <v>28.49</v>
      </c>
      <c r="AL604">
        <v>0</v>
      </c>
      <c r="AM604">
        <v>0</v>
      </c>
      <c r="AN604">
        <v>0</v>
      </c>
      <c r="AO604">
        <v>28.49</v>
      </c>
      <c r="AP604">
        <v>0</v>
      </c>
      <c r="AQ604">
        <v>1.8</v>
      </c>
      <c r="AR604">
        <v>0</v>
      </c>
      <c r="AS604">
        <v>0</v>
      </c>
      <c r="AT604">
        <v>70</v>
      </c>
      <c r="AU604">
        <v>41</v>
      </c>
      <c r="AV604">
        <v>1</v>
      </c>
      <c r="AW604">
        <v>1</v>
      </c>
      <c r="AZ604">
        <v>1</v>
      </c>
      <c r="BA604">
        <v>28.67</v>
      </c>
      <c r="BB604">
        <v>1</v>
      </c>
      <c r="BC604">
        <v>1</v>
      </c>
      <c r="BD604" t="s">
        <v>3</v>
      </c>
      <c r="BE604" t="s">
        <v>3</v>
      </c>
      <c r="BF604" t="s">
        <v>3</v>
      </c>
      <c r="BG604" t="s">
        <v>3</v>
      </c>
      <c r="BH604">
        <v>0</v>
      </c>
      <c r="BI604">
        <v>4</v>
      </c>
      <c r="BJ604" t="s">
        <v>363</v>
      </c>
      <c r="BM604">
        <v>381</v>
      </c>
      <c r="BN604">
        <v>0</v>
      </c>
      <c r="BO604" t="s">
        <v>3</v>
      </c>
      <c r="BP604">
        <v>0</v>
      </c>
      <c r="BQ604">
        <v>50</v>
      </c>
      <c r="BR604">
        <v>0</v>
      </c>
      <c r="BS604">
        <v>28.67</v>
      </c>
      <c r="BT604">
        <v>1</v>
      </c>
      <c r="BU604">
        <v>1</v>
      </c>
      <c r="BV604">
        <v>1</v>
      </c>
      <c r="BW604">
        <v>1</v>
      </c>
      <c r="BX604">
        <v>1</v>
      </c>
      <c r="BY604" t="s">
        <v>3</v>
      </c>
      <c r="BZ604">
        <v>70</v>
      </c>
      <c r="CA604">
        <v>41</v>
      </c>
      <c r="CB604" t="s">
        <v>3</v>
      </c>
      <c r="CE604">
        <v>30</v>
      </c>
      <c r="CF604">
        <v>0</v>
      </c>
      <c r="CG604">
        <v>0</v>
      </c>
      <c r="CM604">
        <v>0</v>
      </c>
      <c r="CN604" t="s">
        <v>3</v>
      </c>
      <c r="CO604">
        <v>0</v>
      </c>
      <c r="CP604">
        <f t="shared" si="585"/>
        <v>9801.7000000000007</v>
      </c>
      <c r="CQ604">
        <f t="shared" si="586"/>
        <v>0</v>
      </c>
      <c r="CR604">
        <f t="shared" si="587"/>
        <v>0</v>
      </c>
      <c r="CS604">
        <f t="shared" si="588"/>
        <v>0</v>
      </c>
      <c r="CT604">
        <f t="shared" si="589"/>
        <v>816.81</v>
      </c>
      <c r="CU604">
        <f t="shared" si="590"/>
        <v>0</v>
      </c>
      <c r="CV604">
        <f t="shared" si="591"/>
        <v>1.8</v>
      </c>
      <c r="CW604">
        <f t="shared" si="592"/>
        <v>0</v>
      </c>
      <c r="CX604">
        <f t="shared" si="593"/>
        <v>0</v>
      </c>
      <c r="CY604">
        <f t="shared" si="594"/>
        <v>6861.1900000000005</v>
      </c>
      <c r="CZ604">
        <f t="shared" si="595"/>
        <v>4018.6970000000001</v>
      </c>
      <c r="DC604" t="s">
        <v>3</v>
      </c>
      <c r="DD604" t="s">
        <v>3</v>
      </c>
      <c r="DE604" t="s">
        <v>3</v>
      </c>
      <c r="DF604" t="s">
        <v>3</v>
      </c>
      <c r="DG604" t="s">
        <v>3</v>
      </c>
      <c r="DH604" t="s">
        <v>3</v>
      </c>
      <c r="DI604" t="s">
        <v>3</v>
      </c>
      <c r="DJ604" t="s">
        <v>3</v>
      </c>
      <c r="DK604" t="s">
        <v>3</v>
      </c>
      <c r="DL604" t="s">
        <v>3</v>
      </c>
      <c r="DM604" t="s">
        <v>3</v>
      </c>
      <c r="DN604">
        <v>75</v>
      </c>
      <c r="DO604">
        <v>70</v>
      </c>
      <c r="DP604">
        <v>1</v>
      </c>
      <c r="DQ604">
        <v>1</v>
      </c>
      <c r="DU604">
        <v>1013</v>
      </c>
      <c r="DV604" t="s">
        <v>362</v>
      </c>
      <c r="DW604" t="s">
        <v>362</v>
      </c>
      <c r="DX604">
        <v>1</v>
      </c>
      <c r="DZ604" t="s">
        <v>3</v>
      </c>
      <c r="EA604" t="s">
        <v>3</v>
      </c>
      <c r="EB604" t="s">
        <v>3</v>
      </c>
      <c r="EC604" t="s">
        <v>3</v>
      </c>
      <c r="EE604">
        <v>54008125</v>
      </c>
      <c r="EF604">
        <v>50</v>
      </c>
      <c r="EG604" t="s">
        <v>343</v>
      </c>
      <c r="EH604">
        <v>0</v>
      </c>
      <c r="EI604" t="s">
        <v>3</v>
      </c>
      <c r="EJ604">
        <v>4</v>
      </c>
      <c r="EK604">
        <v>381</v>
      </c>
      <c r="EL604" t="s">
        <v>349</v>
      </c>
      <c r="EM604" t="s">
        <v>350</v>
      </c>
      <c r="EO604" t="s">
        <v>3</v>
      </c>
      <c r="EQ604">
        <v>0</v>
      </c>
      <c r="ER604">
        <v>28.49</v>
      </c>
      <c r="ES604">
        <v>0</v>
      </c>
      <c r="ET604">
        <v>0</v>
      </c>
      <c r="EU604">
        <v>0</v>
      </c>
      <c r="EV604">
        <v>28.49</v>
      </c>
      <c r="EW604">
        <v>1.8</v>
      </c>
      <c r="EX604">
        <v>0</v>
      </c>
      <c r="EY604">
        <v>0</v>
      </c>
      <c r="FQ604">
        <v>0</v>
      </c>
      <c r="FR604">
        <f t="shared" si="596"/>
        <v>0</v>
      </c>
      <c r="FS604">
        <v>0</v>
      </c>
      <c r="FX604">
        <v>75</v>
      </c>
      <c r="FY604">
        <v>70</v>
      </c>
      <c r="GA604" t="s">
        <v>3</v>
      </c>
      <c r="GD604">
        <v>0</v>
      </c>
      <c r="GF604">
        <v>-576963386</v>
      </c>
      <c r="GG604">
        <v>2</v>
      </c>
      <c r="GH604">
        <v>1</v>
      </c>
      <c r="GI604">
        <v>2</v>
      </c>
      <c r="GJ604">
        <v>0</v>
      </c>
      <c r="GK604">
        <f>ROUND(R604*(R12)/100,2)</f>
        <v>0</v>
      </c>
      <c r="GL604">
        <f t="shared" si="597"/>
        <v>0</v>
      </c>
      <c r="GM604">
        <f t="shared" si="598"/>
        <v>20681.59</v>
      </c>
      <c r="GN604">
        <f t="shared" si="599"/>
        <v>0</v>
      </c>
      <c r="GO604">
        <f t="shared" si="600"/>
        <v>0</v>
      </c>
      <c r="GP604">
        <f t="shared" si="601"/>
        <v>20681.59</v>
      </c>
      <c r="GR604">
        <v>0</v>
      </c>
      <c r="GS604">
        <v>0</v>
      </c>
      <c r="GT604">
        <v>0</v>
      </c>
      <c r="GU604" t="s">
        <v>3</v>
      </c>
      <c r="GV604">
        <f t="shared" si="602"/>
        <v>0</v>
      </c>
      <c r="GW604">
        <v>1</v>
      </c>
      <c r="GX604">
        <f t="shared" si="603"/>
        <v>0</v>
      </c>
      <c r="HA604">
        <v>0</v>
      </c>
      <c r="HB604">
        <v>0</v>
      </c>
      <c r="HC604">
        <f t="shared" si="604"/>
        <v>0</v>
      </c>
      <c r="HE604" t="s">
        <v>3</v>
      </c>
      <c r="HF604" t="s">
        <v>3</v>
      </c>
      <c r="HM604" t="s">
        <v>3</v>
      </c>
      <c r="HN604" t="s">
        <v>3</v>
      </c>
      <c r="HO604" t="s">
        <v>3</v>
      </c>
      <c r="HP604" t="s">
        <v>3</v>
      </c>
      <c r="HQ604" t="s">
        <v>3</v>
      </c>
      <c r="IK604">
        <v>0</v>
      </c>
    </row>
    <row r="605" spans="1:245" x14ac:dyDescent="0.2">
      <c r="A605">
        <v>17</v>
      </c>
      <c r="B605">
        <v>0</v>
      </c>
      <c r="C605">
        <f>ROW(SmtRes!A176)</f>
        <v>176</v>
      </c>
      <c r="D605">
        <f>ROW(EtalonRes!A176)</f>
        <v>176</v>
      </c>
      <c r="E605" t="s">
        <v>390</v>
      </c>
      <c r="F605" t="s">
        <v>365</v>
      </c>
      <c r="G605" t="s">
        <v>366</v>
      </c>
      <c r="H605" t="s">
        <v>147</v>
      </c>
      <c r="I605">
        <v>6</v>
      </c>
      <c r="J605">
        <v>0</v>
      </c>
      <c r="K605">
        <v>6</v>
      </c>
      <c r="O605">
        <f t="shared" si="565"/>
        <v>34649.99</v>
      </c>
      <c r="P605">
        <f t="shared" si="566"/>
        <v>0</v>
      </c>
      <c r="Q605">
        <f t="shared" si="567"/>
        <v>0</v>
      </c>
      <c r="R605">
        <f t="shared" si="568"/>
        <v>0</v>
      </c>
      <c r="S605">
        <f t="shared" si="569"/>
        <v>34649.99</v>
      </c>
      <c r="T605">
        <f t="shared" si="570"/>
        <v>0</v>
      </c>
      <c r="U605">
        <f t="shared" si="571"/>
        <v>84</v>
      </c>
      <c r="V605">
        <f t="shared" si="572"/>
        <v>0</v>
      </c>
      <c r="W605">
        <f t="shared" si="573"/>
        <v>0</v>
      </c>
      <c r="X605">
        <f t="shared" si="574"/>
        <v>24254.99</v>
      </c>
      <c r="Y605">
        <f t="shared" si="575"/>
        <v>14206.5</v>
      </c>
      <c r="AA605">
        <v>54436342</v>
      </c>
      <c r="AB605">
        <f t="shared" si="576"/>
        <v>201.43</v>
      </c>
      <c r="AC605">
        <f t="shared" si="577"/>
        <v>0</v>
      </c>
      <c r="AD605">
        <f t="shared" si="578"/>
        <v>0</v>
      </c>
      <c r="AE605">
        <f t="shared" si="579"/>
        <v>0</v>
      </c>
      <c r="AF605">
        <f t="shared" si="580"/>
        <v>201.43</v>
      </c>
      <c r="AG605">
        <f t="shared" si="581"/>
        <v>0</v>
      </c>
      <c r="AH605">
        <f t="shared" si="582"/>
        <v>14</v>
      </c>
      <c r="AI605">
        <f t="shared" si="583"/>
        <v>0</v>
      </c>
      <c r="AJ605">
        <f t="shared" si="584"/>
        <v>0</v>
      </c>
      <c r="AK605">
        <v>201.43</v>
      </c>
      <c r="AL605">
        <v>0</v>
      </c>
      <c r="AM605">
        <v>0</v>
      </c>
      <c r="AN605">
        <v>0</v>
      </c>
      <c r="AO605">
        <v>201.43</v>
      </c>
      <c r="AP605">
        <v>0</v>
      </c>
      <c r="AQ605">
        <v>14</v>
      </c>
      <c r="AR605">
        <v>0</v>
      </c>
      <c r="AS605">
        <v>0</v>
      </c>
      <c r="AT605">
        <v>70</v>
      </c>
      <c r="AU605">
        <v>41</v>
      </c>
      <c r="AV605">
        <v>1</v>
      </c>
      <c r="AW605">
        <v>1</v>
      </c>
      <c r="AZ605">
        <v>1</v>
      </c>
      <c r="BA605">
        <v>28.67</v>
      </c>
      <c r="BB605">
        <v>1</v>
      </c>
      <c r="BC605">
        <v>1</v>
      </c>
      <c r="BD605" t="s">
        <v>3</v>
      </c>
      <c r="BE605" t="s">
        <v>3</v>
      </c>
      <c r="BF605" t="s">
        <v>3</v>
      </c>
      <c r="BG605" t="s">
        <v>3</v>
      </c>
      <c r="BH605">
        <v>0</v>
      </c>
      <c r="BI605">
        <v>4</v>
      </c>
      <c r="BJ605" t="s">
        <v>367</v>
      </c>
      <c r="BM605">
        <v>381</v>
      </c>
      <c r="BN605">
        <v>0</v>
      </c>
      <c r="BO605" t="s">
        <v>3</v>
      </c>
      <c r="BP605">
        <v>0</v>
      </c>
      <c r="BQ605">
        <v>50</v>
      </c>
      <c r="BR605">
        <v>0</v>
      </c>
      <c r="BS605">
        <v>28.67</v>
      </c>
      <c r="BT605">
        <v>1</v>
      </c>
      <c r="BU605">
        <v>1</v>
      </c>
      <c r="BV605">
        <v>1</v>
      </c>
      <c r="BW605">
        <v>1</v>
      </c>
      <c r="BX605">
        <v>1</v>
      </c>
      <c r="BY605" t="s">
        <v>3</v>
      </c>
      <c r="BZ605">
        <v>70</v>
      </c>
      <c r="CA605">
        <v>41</v>
      </c>
      <c r="CB605" t="s">
        <v>3</v>
      </c>
      <c r="CE605">
        <v>30</v>
      </c>
      <c r="CF605">
        <v>0</v>
      </c>
      <c r="CG605">
        <v>0</v>
      </c>
      <c r="CM605">
        <v>0</v>
      </c>
      <c r="CN605" t="s">
        <v>3</v>
      </c>
      <c r="CO605">
        <v>0</v>
      </c>
      <c r="CP605">
        <f t="shared" si="585"/>
        <v>34649.99</v>
      </c>
      <c r="CQ605">
        <f t="shared" si="586"/>
        <v>0</v>
      </c>
      <c r="CR605">
        <f t="shared" si="587"/>
        <v>0</v>
      </c>
      <c r="CS605">
        <f t="shared" si="588"/>
        <v>0</v>
      </c>
      <c r="CT605">
        <f t="shared" si="589"/>
        <v>5775</v>
      </c>
      <c r="CU605">
        <f t="shared" si="590"/>
        <v>0</v>
      </c>
      <c r="CV605">
        <f t="shared" si="591"/>
        <v>14</v>
      </c>
      <c r="CW605">
        <f t="shared" si="592"/>
        <v>0</v>
      </c>
      <c r="CX605">
        <f t="shared" si="593"/>
        <v>0</v>
      </c>
      <c r="CY605">
        <f t="shared" si="594"/>
        <v>24254.992999999999</v>
      </c>
      <c r="CZ605">
        <f t="shared" si="595"/>
        <v>14206.495899999998</v>
      </c>
      <c r="DC605" t="s">
        <v>3</v>
      </c>
      <c r="DD605" t="s">
        <v>3</v>
      </c>
      <c r="DE605" t="s">
        <v>3</v>
      </c>
      <c r="DF605" t="s">
        <v>3</v>
      </c>
      <c r="DG605" t="s">
        <v>3</v>
      </c>
      <c r="DH605" t="s">
        <v>3</v>
      </c>
      <c r="DI605" t="s">
        <v>3</v>
      </c>
      <c r="DJ605" t="s">
        <v>3</v>
      </c>
      <c r="DK605" t="s">
        <v>3</v>
      </c>
      <c r="DL605" t="s">
        <v>3</v>
      </c>
      <c r="DM605" t="s">
        <v>3</v>
      </c>
      <c r="DN605">
        <v>75</v>
      </c>
      <c r="DO605">
        <v>70</v>
      </c>
      <c r="DP605">
        <v>1</v>
      </c>
      <c r="DQ605">
        <v>1</v>
      </c>
      <c r="DU605">
        <v>1013</v>
      </c>
      <c r="DV605" t="s">
        <v>147</v>
      </c>
      <c r="DW605" t="s">
        <v>147</v>
      </c>
      <c r="DX605">
        <v>1</v>
      </c>
      <c r="DZ605" t="s">
        <v>3</v>
      </c>
      <c r="EA605" t="s">
        <v>3</v>
      </c>
      <c r="EB605" t="s">
        <v>3</v>
      </c>
      <c r="EC605" t="s">
        <v>3</v>
      </c>
      <c r="EE605">
        <v>54008125</v>
      </c>
      <c r="EF605">
        <v>50</v>
      </c>
      <c r="EG605" t="s">
        <v>343</v>
      </c>
      <c r="EH605">
        <v>0</v>
      </c>
      <c r="EI605" t="s">
        <v>3</v>
      </c>
      <c r="EJ605">
        <v>4</v>
      </c>
      <c r="EK605">
        <v>381</v>
      </c>
      <c r="EL605" t="s">
        <v>349</v>
      </c>
      <c r="EM605" t="s">
        <v>350</v>
      </c>
      <c r="EO605" t="s">
        <v>3</v>
      </c>
      <c r="EQ605">
        <v>0</v>
      </c>
      <c r="ER605">
        <v>201.43</v>
      </c>
      <c r="ES605">
        <v>0</v>
      </c>
      <c r="ET605">
        <v>0</v>
      </c>
      <c r="EU605">
        <v>0</v>
      </c>
      <c r="EV605">
        <v>201.43</v>
      </c>
      <c r="EW605">
        <v>14</v>
      </c>
      <c r="EX605">
        <v>0</v>
      </c>
      <c r="EY605">
        <v>0</v>
      </c>
      <c r="FQ605">
        <v>0</v>
      </c>
      <c r="FR605">
        <f t="shared" si="596"/>
        <v>0</v>
      </c>
      <c r="FS605">
        <v>0</v>
      </c>
      <c r="FX605">
        <v>75</v>
      </c>
      <c r="FY605">
        <v>70</v>
      </c>
      <c r="GA605" t="s">
        <v>3</v>
      </c>
      <c r="GD605">
        <v>0</v>
      </c>
      <c r="GF605">
        <v>-1262074987</v>
      </c>
      <c r="GG605">
        <v>2</v>
      </c>
      <c r="GH605">
        <v>1</v>
      </c>
      <c r="GI605">
        <v>2</v>
      </c>
      <c r="GJ605">
        <v>0</v>
      </c>
      <c r="GK605">
        <f>ROUND(R605*(R12)/100,2)</f>
        <v>0</v>
      </c>
      <c r="GL605">
        <f t="shared" si="597"/>
        <v>0</v>
      </c>
      <c r="GM605">
        <f t="shared" si="598"/>
        <v>73111.48</v>
      </c>
      <c r="GN605">
        <f t="shared" si="599"/>
        <v>0</v>
      </c>
      <c r="GO605">
        <f t="shared" si="600"/>
        <v>0</v>
      </c>
      <c r="GP605">
        <f t="shared" si="601"/>
        <v>73111.48</v>
      </c>
      <c r="GR605">
        <v>0</v>
      </c>
      <c r="GS605">
        <v>0</v>
      </c>
      <c r="GT605">
        <v>0</v>
      </c>
      <c r="GU605" t="s">
        <v>3</v>
      </c>
      <c r="GV605">
        <f t="shared" si="602"/>
        <v>0</v>
      </c>
      <c r="GW605">
        <v>1</v>
      </c>
      <c r="GX605">
        <f t="shared" si="603"/>
        <v>0</v>
      </c>
      <c r="HA605">
        <v>0</v>
      </c>
      <c r="HB605">
        <v>0</v>
      </c>
      <c r="HC605">
        <f t="shared" si="604"/>
        <v>0</v>
      </c>
      <c r="HE605" t="s">
        <v>3</v>
      </c>
      <c r="HF605" t="s">
        <v>3</v>
      </c>
      <c r="HM605" t="s">
        <v>3</v>
      </c>
      <c r="HN605" t="s">
        <v>3</v>
      </c>
      <c r="HO605" t="s">
        <v>3</v>
      </c>
      <c r="HP605" t="s">
        <v>3</v>
      </c>
      <c r="HQ605" t="s">
        <v>3</v>
      </c>
      <c r="IK605">
        <v>0</v>
      </c>
    </row>
    <row r="606" spans="1:245" x14ac:dyDescent="0.2">
      <c r="A606">
        <v>17</v>
      </c>
      <c r="B606">
        <v>0</v>
      </c>
      <c r="C606">
        <f>ROW(SmtRes!A177)</f>
        <v>177</v>
      </c>
      <c r="D606">
        <f>ROW(EtalonRes!A177)</f>
        <v>177</v>
      </c>
      <c r="E606" t="s">
        <v>394</v>
      </c>
      <c r="F606" t="s">
        <v>369</v>
      </c>
      <c r="G606" t="s">
        <v>370</v>
      </c>
      <c r="H606" t="s">
        <v>147</v>
      </c>
      <c r="I606">
        <v>18</v>
      </c>
      <c r="J606">
        <v>0</v>
      </c>
      <c r="K606">
        <v>18</v>
      </c>
      <c r="O606">
        <f t="shared" si="565"/>
        <v>9650.32</v>
      </c>
      <c r="P606">
        <f t="shared" si="566"/>
        <v>0</v>
      </c>
      <c r="Q606">
        <f t="shared" si="567"/>
        <v>0</v>
      </c>
      <c r="R606">
        <f t="shared" si="568"/>
        <v>0</v>
      </c>
      <c r="S606">
        <f t="shared" si="569"/>
        <v>9650.32</v>
      </c>
      <c r="T606">
        <f t="shared" si="570"/>
        <v>0</v>
      </c>
      <c r="U606">
        <f t="shared" si="571"/>
        <v>23.400000000000002</v>
      </c>
      <c r="V606">
        <f t="shared" si="572"/>
        <v>0</v>
      </c>
      <c r="W606">
        <f t="shared" si="573"/>
        <v>0</v>
      </c>
      <c r="X606">
        <f t="shared" si="574"/>
        <v>6755.22</v>
      </c>
      <c r="Y606">
        <f t="shared" si="575"/>
        <v>3956.63</v>
      </c>
      <c r="AA606">
        <v>54436342</v>
      </c>
      <c r="AB606">
        <f t="shared" si="576"/>
        <v>18.7</v>
      </c>
      <c r="AC606">
        <f t="shared" si="577"/>
        <v>0</v>
      </c>
      <c r="AD606">
        <f t="shared" si="578"/>
        <v>0</v>
      </c>
      <c r="AE606">
        <f t="shared" si="579"/>
        <v>0</v>
      </c>
      <c r="AF606">
        <f t="shared" si="580"/>
        <v>18.7</v>
      </c>
      <c r="AG606">
        <f t="shared" si="581"/>
        <v>0</v>
      </c>
      <c r="AH606">
        <f t="shared" si="582"/>
        <v>1.3</v>
      </c>
      <c r="AI606">
        <f t="shared" si="583"/>
        <v>0</v>
      </c>
      <c r="AJ606">
        <f t="shared" si="584"/>
        <v>0</v>
      </c>
      <c r="AK606">
        <v>18.7</v>
      </c>
      <c r="AL606">
        <v>0</v>
      </c>
      <c r="AM606">
        <v>0</v>
      </c>
      <c r="AN606">
        <v>0</v>
      </c>
      <c r="AO606">
        <v>18.7</v>
      </c>
      <c r="AP606">
        <v>0</v>
      </c>
      <c r="AQ606">
        <v>1.3</v>
      </c>
      <c r="AR606">
        <v>0</v>
      </c>
      <c r="AS606">
        <v>0</v>
      </c>
      <c r="AT606">
        <v>70</v>
      </c>
      <c r="AU606">
        <v>41</v>
      </c>
      <c r="AV606">
        <v>1</v>
      </c>
      <c r="AW606">
        <v>1</v>
      </c>
      <c r="AZ606">
        <v>1</v>
      </c>
      <c r="BA606">
        <v>28.67</v>
      </c>
      <c r="BB606">
        <v>1</v>
      </c>
      <c r="BC606">
        <v>1</v>
      </c>
      <c r="BD606" t="s">
        <v>3</v>
      </c>
      <c r="BE606" t="s">
        <v>3</v>
      </c>
      <c r="BF606" t="s">
        <v>3</v>
      </c>
      <c r="BG606" t="s">
        <v>3</v>
      </c>
      <c r="BH606">
        <v>0</v>
      </c>
      <c r="BI606">
        <v>4</v>
      </c>
      <c r="BJ606" t="s">
        <v>371</v>
      </c>
      <c r="BM606">
        <v>381</v>
      </c>
      <c r="BN606">
        <v>0</v>
      </c>
      <c r="BO606" t="s">
        <v>3</v>
      </c>
      <c r="BP606">
        <v>0</v>
      </c>
      <c r="BQ606">
        <v>50</v>
      </c>
      <c r="BR606">
        <v>0</v>
      </c>
      <c r="BS606">
        <v>28.67</v>
      </c>
      <c r="BT606">
        <v>1</v>
      </c>
      <c r="BU606">
        <v>1</v>
      </c>
      <c r="BV606">
        <v>1</v>
      </c>
      <c r="BW606">
        <v>1</v>
      </c>
      <c r="BX606">
        <v>1</v>
      </c>
      <c r="BY606" t="s">
        <v>3</v>
      </c>
      <c r="BZ606">
        <v>70</v>
      </c>
      <c r="CA606">
        <v>41</v>
      </c>
      <c r="CB606" t="s">
        <v>3</v>
      </c>
      <c r="CE606">
        <v>30</v>
      </c>
      <c r="CF606">
        <v>0</v>
      </c>
      <c r="CG606">
        <v>0</v>
      </c>
      <c r="CM606">
        <v>0</v>
      </c>
      <c r="CN606" t="s">
        <v>3</v>
      </c>
      <c r="CO606">
        <v>0</v>
      </c>
      <c r="CP606">
        <f t="shared" si="585"/>
        <v>9650.32</v>
      </c>
      <c r="CQ606">
        <f t="shared" si="586"/>
        <v>0</v>
      </c>
      <c r="CR606">
        <f t="shared" si="587"/>
        <v>0</v>
      </c>
      <c r="CS606">
        <f t="shared" si="588"/>
        <v>0</v>
      </c>
      <c r="CT606">
        <f t="shared" si="589"/>
        <v>536.13</v>
      </c>
      <c r="CU606">
        <f t="shared" si="590"/>
        <v>0</v>
      </c>
      <c r="CV606">
        <f t="shared" si="591"/>
        <v>1.3</v>
      </c>
      <c r="CW606">
        <f t="shared" si="592"/>
        <v>0</v>
      </c>
      <c r="CX606">
        <f t="shared" si="593"/>
        <v>0</v>
      </c>
      <c r="CY606">
        <f t="shared" si="594"/>
        <v>6755.2239999999993</v>
      </c>
      <c r="CZ606">
        <f t="shared" si="595"/>
        <v>3956.6311999999998</v>
      </c>
      <c r="DC606" t="s">
        <v>3</v>
      </c>
      <c r="DD606" t="s">
        <v>3</v>
      </c>
      <c r="DE606" t="s">
        <v>3</v>
      </c>
      <c r="DF606" t="s">
        <v>3</v>
      </c>
      <c r="DG606" t="s">
        <v>3</v>
      </c>
      <c r="DH606" t="s">
        <v>3</v>
      </c>
      <c r="DI606" t="s">
        <v>3</v>
      </c>
      <c r="DJ606" t="s">
        <v>3</v>
      </c>
      <c r="DK606" t="s">
        <v>3</v>
      </c>
      <c r="DL606" t="s">
        <v>3</v>
      </c>
      <c r="DM606" t="s">
        <v>3</v>
      </c>
      <c r="DN606">
        <v>75</v>
      </c>
      <c r="DO606">
        <v>70</v>
      </c>
      <c r="DP606">
        <v>1</v>
      </c>
      <c r="DQ606">
        <v>1</v>
      </c>
      <c r="DU606">
        <v>1013</v>
      </c>
      <c r="DV606" t="s">
        <v>147</v>
      </c>
      <c r="DW606" t="s">
        <v>147</v>
      </c>
      <c r="DX606">
        <v>1</v>
      </c>
      <c r="DZ606" t="s">
        <v>3</v>
      </c>
      <c r="EA606" t="s">
        <v>3</v>
      </c>
      <c r="EB606" t="s">
        <v>3</v>
      </c>
      <c r="EC606" t="s">
        <v>3</v>
      </c>
      <c r="EE606">
        <v>54008125</v>
      </c>
      <c r="EF606">
        <v>50</v>
      </c>
      <c r="EG606" t="s">
        <v>343</v>
      </c>
      <c r="EH606">
        <v>0</v>
      </c>
      <c r="EI606" t="s">
        <v>3</v>
      </c>
      <c r="EJ606">
        <v>4</v>
      </c>
      <c r="EK606">
        <v>381</v>
      </c>
      <c r="EL606" t="s">
        <v>349</v>
      </c>
      <c r="EM606" t="s">
        <v>350</v>
      </c>
      <c r="EO606" t="s">
        <v>3</v>
      </c>
      <c r="EQ606">
        <v>0</v>
      </c>
      <c r="ER606">
        <v>18.7</v>
      </c>
      <c r="ES606">
        <v>0</v>
      </c>
      <c r="ET606">
        <v>0</v>
      </c>
      <c r="EU606">
        <v>0</v>
      </c>
      <c r="EV606">
        <v>18.7</v>
      </c>
      <c r="EW606">
        <v>1.3</v>
      </c>
      <c r="EX606">
        <v>0</v>
      </c>
      <c r="EY606">
        <v>0</v>
      </c>
      <c r="FQ606">
        <v>0</v>
      </c>
      <c r="FR606">
        <f t="shared" si="596"/>
        <v>0</v>
      </c>
      <c r="FS606">
        <v>0</v>
      </c>
      <c r="FX606">
        <v>75</v>
      </c>
      <c r="FY606">
        <v>70</v>
      </c>
      <c r="GA606" t="s">
        <v>3</v>
      </c>
      <c r="GD606">
        <v>0</v>
      </c>
      <c r="GF606">
        <v>-950138553</v>
      </c>
      <c r="GG606">
        <v>2</v>
      </c>
      <c r="GH606">
        <v>1</v>
      </c>
      <c r="GI606">
        <v>2</v>
      </c>
      <c r="GJ606">
        <v>0</v>
      </c>
      <c r="GK606">
        <f>ROUND(R606*(R12)/100,2)</f>
        <v>0</v>
      </c>
      <c r="GL606">
        <f t="shared" si="597"/>
        <v>0</v>
      </c>
      <c r="GM606">
        <f t="shared" si="598"/>
        <v>20362.169999999998</v>
      </c>
      <c r="GN606">
        <f t="shared" si="599"/>
        <v>0</v>
      </c>
      <c r="GO606">
        <f t="shared" si="600"/>
        <v>0</v>
      </c>
      <c r="GP606">
        <f t="shared" si="601"/>
        <v>20362.169999999998</v>
      </c>
      <c r="GR606">
        <v>0</v>
      </c>
      <c r="GS606">
        <v>0</v>
      </c>
      <c r="GT606">
        <v>0</v>
      </c>
      <c r="GU606" t="s">
        <v>3</v>
      </c>
      <c r="GV606">
        <f t="shared" si="602"/>
        <v>0</v>
      </c>
      <c r="GW606">
        <v>1</v>
      </c>
      <c r="GX606">
        <f t="shared" si="603"/>
        <v>0</v>
      </c>
      <c r="HA606">
        <v>0</v>
      </c>
      <c r="HB606">
        <v>0</v>
      </c>
      <c r="HC606">
        <f t="shared" si="604"/>
        <v>0</v>
      </c>
      <c r="HE606" t="s">
        <v>3</v>
      </c>
      <c r="HF606" t="s">
        <v>3</v>
      </c>
      <c r="HM606" t="s">
        <v>3</v>
      </c>
      <c r="HN606" t="s">
        <v>3</v>
      </c>
      <c r="HO606" t="s">
        <v>3</v>
      </c>
      <c r="HP606" t="s">
        <v>3</v>
      </c>
      <c r="HQ606" t="s">
        <v>3</v>
      </c>
      <c r="IK606">
        <v>0</v>
      </c>
    </row>
    <row r="607" spans="1:245" x14ac:dyDescent="0.2">
      <c r="A607">
        <v>17</v>
      </c>
      <c r="B607">
        <v>0</v>
      </c>
      <c r="C607">
        <f>ROW(SmtRes!A178)</f>
        <v>178</v>
      </c>
      <c r="D607">
        <f>ROW(EtalonRes!A178)</f>
        <v>178</v>
      </c>
      <c r="E607" t="s">
        <v>398</v>
      </c>
      <c r="F607" t="s">
        <v>373</v>
      </c>
      <c r="G607" t="s">
        <v>374</v>
      </c>
      <c r="H607" t="s">
        <v>147</v>
      </c>
      <c r="I607">
        <v>12</v>
      </c>
      <c r="J607">
        <v>0</v>
      </c>
      <c r="K607">
        <v>12</v>
      </c>
      <c r="O607">
        <f t="shared" si="565"/>
        <v>22276.59</v>
      </c>
      <c r="P607">
        <f t="shared" si="566"/>
        <v>0</v>
      </c>
      <c r="Q607">
        <f t="shared" si="567"/>
        <v>0</v>
      </c>
      <c r="R607">
        <f t="shared" si="568"/>
        <v>0</v>
      </c>
      <c r="S607">
        <f t="shared" si="569"/>
        <v>22276.59</v>
      </c>
      <c r="T607">
        <f t="shared" si="570"/>
        <v>0</v>
      </c>
      <c r="U607">
        <f t="shared" si="571"/>
        <v>54</v>
      </c>
      <c r="V607">
        <f t="shared" si="572"/>
        <v>0</v>
      </c>
      <c r="W607">
        <f t="shared" si="573"/>
        <v>0</v>
      </c>
      <c r="X607">
        <f t="shared" si="574"/>
        <v>15593.61</v>
      </c>
      <c r="Y607">
        <f t="shared" si="575"/>
        <v>9133.4</v>
      </c>
      <c r="AA607">
        <v>54436342</v>
      </c>
      <c r="AB607">
        <f t="shared" si="576"/>
        <v>64.75</v>
      </c>
      <c r="AC607">
        <f t="shared" si="577"/>
        <v>0</v>
      </c>
      <c r="AD607">
        <f t="shared" si="578"/>
        <v>0</v>
      </c>
      <c r="AE607">
        <f t="shared" si="579"/>
        <v>0</v>
      </c>
      <c r="AF607">
        <f t="shared" si="580"/>
        <v>64.75</v>
      </c>
      <c r="AG607">
        <f t="shared" si="581"/>
        <v>0</v>
      </c>
      <c r="AH607">
        <f t="shared" si="582"/>
        <v>4.5</v>
      </c>
      <c r="AI607">
        <f t="shared" si="583"/>
        <v>0</v>
      </c>
      <c r="AJ607">
        <f t="shared" si="584"/>
        <v>0</v>
      </c>
      <c r="AK607">
        <v>64.75</v>
      </c>
      <c r="AL607">
        <v>0</v>
      </c>
      <c r="AM607">
        <v>0</v>
      </c>
      <c r="AN607">
        <v>0</v>
      </c>
      <c r="AO607">
        <v>64.75</v>
      </c>
      <c r="AP607">
        <v>0</v>
      </c>
      <c r="AQ607">
        <v>4.5</v>
      </c>
      <c r="AR607">
        <v>0</v>
      </c>
      <c r="AS607">
        <v>0</v>
      </c>
      <c r="AT607">
        <v>70</v>
      </c>
      <c r="AU607">
        <v>41</v>
      </c>
      <c r="AV607">
        <v>1</v>
      </c>
      <c r="AW607">
        <v>1</v>
      </c>
      <c r="AZ607">
        <v>1</v>
      </c>
      <c r="BA607">
        <v>28.67</v>
      </c>
      <c r="BB607">
        <v>1</v>
      </c>
      <c r="BC607">
        <v>1</v>
      </c>
      <c r="BD607" t="s">
        <v>3</v>
      </c>
      <c r="BE607" t="s">
        <v>3</v>
      </c>
      <c r="BF607" t="s">
        <v>3</v>
      </c>
      <c r="BG607" t="s">
        <v>3</v>
      </c>
      <c r="BH607">
        <v>0</v>
      </c>
      <c r="BI607">
        <v>4</v>
      </c>
      <c r="BJ607" t="s">
        <v>375</v>
      </c>
      <c r="BM607">
        <v>381</v>
      </c>
      <c r="BN607">
        <v>0</v>
      </c>
      <c r="BO607" t="s">
        <v>3</v>
      </c>
      <c r="BP607">
        <v>0</v>
      </c>
      <c r="BQ607">
        <v>50</v>
      </c>
      <c r="BR607">
        <v>0</v>
      </c>
      <c r="BS607">
        <v>28.67</v>
      </c>
      <c r="BT607">
        <v>1</v>
      </c>
      <c r="BU607">
        <v>1</v>
      </c>
      <c r="BV607">
        <v>1</v>
      </c>
      <c r="BW607">
        <v>1</v>
      </c>
      <c r="BX607">
        <v>1</v>
      </c>
      <c r="BY607" t="s">
        <v>3</v>
      </c>
      <c r="BZ607">
        <v>70</v>
      </c>
      <c r="CA607">
        <v>41</v>
      </c>
      <c r="CB607" t="s">
        <v>3</v>
      </c>
      <c r="CE607">
        <v>30</v>
      </c>
      <c r="CF607">
        <v>0</v>
      </c>
      <c r="CG607">
        <v>0</v>
      </c>
      <c r="CM607">
        <v>0</v>
      </c>
      <c r="CN607" t="s">
        <v>3</v>
      </c>
      <c r="CO607">
        <v>0</v>
      </c>
      <c r="CP607">
        <f t="shared" si="585"/>
        <v>22276.59</v>
      </c>
      <c r="CQ607">
        <f t="shared" si="586"/>
        <v>0</v>
      </c>
      <c r="CR607">
        <f t="shared" si="587"/>
        <v>0</v>
      </c>
      <c r="CS607">
        <f t="shared" si="588"/>
        <v>0</v>
      </c>
      <c r="CT607">
        <f t="shared" si="589"/>
        <v>1856.38</v>
      </c>
      <c r="CU607">
        <f t="shared" si="590"/>
        <v>0</v>
      </c>
      <c r="CV607">
        <f t="shared" si="591"/>
        <v>4.5</v>
      </c>
      <c r="CW607">
        <f t="shared" si="592"/>
        <v>0</v>
      </c>
      <c r="CX607">
        <f t="shared" si="593"/>
        <v>0</v>
      </c>
      <c r="CY607">
        <f t="shared" si="594"/>
        <v>15593.612999999999</v>
      </c>
      <c r="CZ607">
        <f t="shared" si="595"/>
        <v>9133.4018999999989</v>
      </c>
      <c r="DC607" t="s">
        <v>3</v>
      </c>
      <c r="DD607" t="s">
        <v>3</v>
      </c>
      <c r="DE607" t="s">
        <v>3</v>
      </c>
      <c r="DF607" t="s">
        <v>3</v>
      </c>
      <c r="DG607" t="s">
        <v>3</v>
      </c>
      <c r="DH607" t="s">
        <v>3</v>
      </c>
      <c r="DI607" t="s">
        <v>3</v>
      </c>
      <c r="DJ607" t="s">
        <v>3</v>
      </c>
      <c r="DK607" t="s">
        <v>3</v>
      </c>
      <c r="DL607" t="s">
        <v>3</v>
      </c>
      <c r="DM607" t="s">
        <v>3</v>
      </c>
      <c r="DN607">
        <v>75</v>
      </c>
      <c r="DO607">
        <v>70</v>
      </c>
      <c r="DP607">
        <v>1</v>
      </c>
      <c r="DQ607">
        <v>1</v>
      </c>
      <c r="DU607">
        <v>1013</v>
      </c>
      <c r="DV607" t="s">
        <v>147</v>
      </c>
      <c r="DW607" t="s">
        <v>147</v>
      </c>
      <c r="DX607">
        <v>1</v>
      </c>
      <c r="DZ607" t="s">
        <v>3</v>
      </c>
      <c r="EA607" t="s">
        <v>3</v>
      </c>
      <c r="EB607" t="s">
        <v>3</v>
      </c>
      <c r="EC607" t="s">
        <v>3</v>
      </c>
      <c r="EE607">
        <v>54008125</v>
      </c>
      <c r="EF607">
        <v>50</v>
      </c>
      <c r="EG607" t="s">
        <v>343</v>
      </c>
      <c r="EH607">
        <v>0</v>
      </c>
      <c r="EI607" t="s">
        <v>3</v>
      </c>
      <c r="EJ607">
        <v>4</v>
      </c>
      <c r="EK607">
        <v>381</v>
      </c>
      <c r="EL607" t="s">
        <v>349</v>
      </c>
      <c r="EM607" t="s">
        <v>350</v>
      </c>
      <c r="EO607" t="s">
        <v>3</v>
      </c>
      <c r="EQ607">
        <v>0</v>
      </c>
      <c r="ER607">
        <v>64.75</v>
      </c>
      <c r="ES607">
        <v>0</v>
      </c>
      <c r="ET607">
        <v>0</v>
      </c>
      <c r="EU607">
        <v>0</v>
      </c>
      <c r="EV607">
        <v>64.75</v>
      </c>
      <c r="EW607">
        <v>4.5</v>
      </c>
      <c r="EX607">
        <v>0</v>
      </c>
      <c r="EY607">
        <v>0</v>
      </c>
      <c r="FQ607">
        <v>0</v>
      </c>
      <c r="FR607">
        <f t="shared" si="596"/>
        <v>0</v>
      </c>
      <c r="FS607">
        <v>0</v>
      </c>
      <c r="FX607">
        <v>75</v>
      </c>
      <c r="FY607">
        <v>70</v>
      </c>
      <c r="GA607" t="s">
        <v>3</v>
      </c>
      <c r="GD607">
        <v>0</v>
      </c>
      <c r="GF607">
        <v>754605260</v>
      </c>
      <c r="GG607">
        <v>2</v>
      </c>
      <c r="GH607">
        <v>1</v>
      </c>
      <c r="GI607">
        <v>2</v>
      </c>
      <c r="GJ607">
        <v>0</v>
      </c>
      <c r="GK607">
        <f>ROUND(R607*(R12)/100,2)</f>
        <v>0</v>
      </c>
      <c r="GL607">
        <f t="shared" si="597"/>
        <v>0</v>
      </c>
      <c r="GM607">
        <f t="shared" si="598"/>
        <v>47003.6</v>
      </c>
      <c r="GN607">
        <f t="shared" si="599"/>
        <v>0</v>
      </c>
      <c r="GO607">
        <f t="shared" si="600"/>
        <v>0</v>
      </c>
      <c r="GP607">
        <f t="shared" si="601"/>
        <v>47003.6</v>
      </c>
      <c r="GR607">
        <v>0</v>
      </c>
      <c r="GS607">
        <v>0</v>
      </c>
      <c r="GT607">
        <v>0</v>
      </c>
      <c r="GU607" t="s">
        <v>3</v>
      </c>
      <c r="GV607">
        <f t="shared" si="602"/>
        <v>0</v>
      </c>
      <c r="GW607">
        <v>1</v>
      </c>
      <c r="GX607">
        <f t="shared" si="603"/>
        <v>0</v>
      </c>
      <c r="HA607">
        <v>0</v>
      </c>
      <c r="HB607">
        <v>0</v>
      </c>
      <c r="HC607">
        <f t="shared" si="604"/>
        <v>0</v>
      </c>
      <c r="HE607" t="s">
        <v>3</v>
      </c>
      <c r="HF607" t="s">
        <v>3</v>
      </c>
      <c r="HM607" t="s">
        <v>3</v>
      </c>
      <c r="HN607" t="s">
        <v>3</v>
      </c>
      <c r="HO607" t="s">
        <v>3</v>
      </c>
      <c r="HP607" t="s">
        <v>3</v>
      </c>
      <c r="HQ607" t="s">
        <v>3</v>
      </c>
      <c r="IK607">
        <v>0</v>
      </c>
    </row>
    <row r="608" spans="1:245" x14ac:dyDescent="0.2">
      <c r="A608">
        <v>17</v>
      </c>
      <c r="B608">
        <v>0</v>
      </c>
      <c r="C608">
        <f>ROW(SmtRes!A179)</f>
        <v>179</v>
      </c>
      <c r="D608">
        <f>ROW(EtalonRes!A179)</f>
        <v>179</v>
      </c>
      <c r="E608" t="s">
        <v>403</v>
      </c>
      <c r="F608" t="s">
        <v>377</v>
      </c>
      <c r="G608" t="s">
        <v>378</v>
      </c>
      <c r="H608" t="s">
        <v>379</v>
      </c>
      <c r="I608">
        <v>36</v>
      </c>
      <c r="J608">
        <v>0</v>
      </c>
      <c r="K608">
        <v>36</v>
      </c>
      <c r="O608">
        <f t="shared" si="565"/>
        <v>47198.85</v>
      </c>
      <c r="P608">
        <f t="shared" si="566"/>
        <v>0</v>
      </c>
      <c r="Q608">
        <f t="shared" si="567"/>
        <v>0</v>
      </c>
      <c r="R608">
        <f t="shared" si="568"/>
        <v>0</v>
      </c>
      <c r="S608">
        <f t="shared" si="569"/>
        <v>47198.85</v>
      </c>
      <c r="T608">
        <f t="shared" si="570"/>
        <v>0</v>
      </c>
      <c r="U608">
        <f t="shared" si="571"/>
        <v>97.2</v>
      </c>
      <c r="V608">
        <f t="shared" si="572"/>
        <v>0</v>
      </c>
      <c r="W608">
        <f t="shared" si="573"/>
        <v>0</v>
      </c>
      <c r="X608">
        <f t="shared" si="574"/>
        <v>33039.199999999997</v>
      </c>
      <c r="Y608">
        <f t="shared" si="575"/>
        <v>19351.53</v>
      </c>
      <c r="AA608">
        <v>54436342</v>
      </c>
      <c r="AB608">
        <f t="shared" si="576"/>
        <v>45.73</v>
      </c>
      <c r="AC608">
        <f t="shared" si="577"/>
        <v>0</v>
      </c>
      <c r="AD608">
        <f t="shared" si="578"/>
        <v>0</v>
      </c>
      <c r="AE608">
        <f t="shared" si="579"/>
        <v>0</v>
      </c>
      <c r="AF608">
        <f t="shared" si="580"/>
        <v>45.73</v>
      </c>
      <c r="AG608">
        <f t="shared" si="581"/>
        <v>0</v>
      </c>
      <c r="AH608">
        <f t="shared" si="582"/>
        <v>2.7</v>
      </c>
      <c r="AI608">
        <f t="shared" si="583"/>
        <v>0</v>
      </c>
      <c r="AJ608">
        <f t="shared" si="584"/>
        <v>0</v>
      </c>
      <c r="AK608">
        <v>45.73</v>
      </c>
      <c r="AL608">
        <v>0</v>
      </c>
      <c r="AM608">
        <v>0</v>
      </c>
      <c r="AN608">
        <v>0</v>
      </c>
      <c r="AO608">
        <v>45.73</v>
      </c>
      <c r="AP608">
        <v>0</v>
      </c>
      <c r="AQ608">
        <v>2.7</v>
      </c>
      <c r="AR608">
        <v>0</v>
      </c>
      <c r="AS608">
        <v>0</v>
      </c>
      <c r="AT608">
        <v>70</v>
      </c>
      <c r="AU608">
        <v>41</v>
      </c>
      <c r="AV608">
        <v>1</v>
      </c>
      <c r="AW608">
        <v>1</v>
      </c>
      <c r="AZ608">
        <v>1</v>
      </c>
      <c r="BA608">
        <v>28.67</v>
      </c>
      <c r="BB608">
        <v>1</v>
      </c>
      <c r="BC608">
        <v>1</v>
      </c>
      <c r="BD608" t="s">
        <v>3</v>
      </c>
      <c r="BE608" t="s">
        <v>3</v>
      </c>
      <c r="BF608" t="s">
        <v>3</v>
      </c>
      <c r="BG608" t="s">
        <v>3</v>
      </c>
      <c r="BH608">
        <v>0</v>
      </c>
      <c r="BI608">
        <v>4</v>
      </c>
      <c r="BJ608" t="s">
        <v>380</v>
      </c>
      <c r="BM608">
        <v>381</v>
      </c>
      <c r="BN608">
        <v>0</v>
      </c>
      <c r="BO608" t="s">
        <v>3</v>
      </c>
      <c r="BP608">
        <v>0</v>
      </c>
      <c r="BQ608">
        <v>50</v>
      </c>
      <c r="BR608">
        <v>0</v>
      </c>
      <c r="BS608">
        <v>28.67</v>
      </c>
      <c r="BT608">
        <v>1</v>
      </c>
      <c r="BU608">
        <v>1</v>
      </c>
      <c r="BV608">
        <v>1</v>
      </c>
      <c r="BW608">
        <v>1</v>
      </c>
      <c r="BX608">
        <v>1</v>
      </c>
      <c r="BY608" t="s">
        <v>3</v>
      </c>
      <c r="BZ608">
        <v>70</v>
      </c>
      <c r="CA608">
        <v>41</v>
      </c>
      <c r="CB608" t="s">
        <v>3</v>
      </c>
      <c r="CE608">
        <v>30</v>
      </c>
      <c r="CF608">
        <v>0</v>
      </c>
      <c r="CG608">
        <v>0</v>
      </c>
      <c r="CM608">
        <v>0</v>
      </c>
      <c r="CN608" t="s">
        <v>3</v>
      </c>
      <c r="CO608">
        <v>0</v>
      </c>
      <c r="CP608">
        <f t="shared" si="585"/>
        <v>47198.85</v>
      </c>
      <c r="CQ608">
        <f t="shared" si="586"/>
        <v>0</v>
      </c>
      <c r="CR608">
        <f t="shared" si="587"/>
        <v>0</v>
      </c>
      <c r="CS608">
        <f t="shared" si="588"/>
        <v>0</v>
      </c>
      <c r="CT608">
        <f t="shared" si="589"/>
        <v>1311.08</v>
      </c>
      <c r="CU608">
        <f t="shared" si="590"/>
        <v>0</v>
      </c>
      <c r="CV608">
        <f t="shared" si="591"/>
        <v>2.7</v>
      </c>
      <c r="CW608">
        <f t="shared" si="592"/>
        <v>0</v>
      </c>
      <c r="CX608">
        <f t="shared" si="593"/>
        <v>0</v>
      </c>
      <c r="CY608">
        <f t="shared" si="594"/>
        <v>33039.195</v>
      </c>
      <c r="CZ608">
        <f t="shared" si="595"/>
        <v>19351.528499999997</v>
      </c>
      <c r="DC608" t="s">
        <v>3</v>
      </c>
      <c r="DD608" t="s">
        <v>3</v>
      </c>
      <c r="DE608" t="s">
        <v>3</v>
      </c>
      <c r="DF608" t="s">
        <v>3</v>
      </c>
      <c r="DG608" t="s">
        <v>3</v>
      </c>
      <c r="DH608" t="s">
        <v>3</v>
      </c>
      <c r="DI608" t="s">
        <v>3</v>
      </c>
      <c r="DJ608" t="s">
        <v>3</v>
      </c>
      <c r="DK608" t="s">
        <v>3</v>
      </c>
      <c r="DL608" t="s">
        <v>3</v>
      </c>
      <c r="DM608" t="s">
        <v>3</v>
      </c>
      <c r="DN608">
        <v>75</v>
      </c>
      <c r="DO608">
        <v>70</v>
      </c>
      <c r="DP608">
        <v>1</v>
      </c>
      <c r="DQ608">
        <v>1</v>
      </c>
      <c r="DU608">
        <v>1013</v>
      </c>
      <c r="DV608" t="s">
        <v>379</v>
      </c>
      <c r="DW608" t="s">
        <v>379</v>
      </c>
      <c r="DX608">
        <v>1</v>
      </c>
      <c r="DZ608" t="s">
        <v>3</v>
      </c>
      <c r="EA608" t="s">
        <v>3</v>
      </c>
      <c r="EB608" t="s">
        <v>3</v>
      </c>
      <c r="EC608" t="s">
        <v>3</v>
      </c>
      <c r="EE608">
        <v>54008125</v>
      </c>
      <c r="EF608">
        <v>50</v>
      </c>
      <c r="EG608" t="s">
        <v>343</v>
      </c>
      <c r="EH608">
        <v>0</v>
      </c>
      <c r="EI608" t="s">
        <v>3</v>
      </c>
      <c r="EJ608">
        <v>4</v>
      </c>
      <c r="EK608">
        <v>381</v>
      </c>
      <c r="EL608" t="s">
        <v>349</v>
      </c>
      <c r="EM608" t="s">
        <v>350</v>
      </c>
      <c r="EO608" t="s">
        <v>3</v>
      </c>
      <c r="EQ608">
        <v>0</v>
      </c>
      <c r="ER608">
        <v>45.73</v>
      </c>
      <c r="ES608">
        <v>0</v>
      </c>
      <c r="ET608">
        <v>0</v>
      </c>
      <c r="EU608">
        <v>0</v>
      </c>
      <c r="EV608">
        <v>45.73</v>
      </c>
      <c r="EW608">
        <v>2.7</v>
      </c>
      <c r="EX608">
        <v>0</v>
      </c>
      <c r="EY608">
        <v>0</v>
      </c>
      <c r="FQ608">
        <v>0</v>
      </c>
      <c r="FR608">
        <f t="shared" si="596"/>
        <v>0</v>
      </c>
      <c r="FS608">
        <v>0</v>
      </c>
      <c r="FX608">
        <v>75</v>
      </c>
      <c r="FY608">
        <v>70</v>
      </c>
      <c r="GA608" t="s">
        <v>3</v>
      </c>
      <c r="GD608">
        <v>0</v>
      </c>
      <c r="GF608">
        <v>1130195376</v>
      </c>
      <c r="GG608">
        <v>2</v>
      </c>
      <c r="GH608">
        <v>1</v>
      </c>
      <c r="GI608">
        <v>2</v>
      </c>
      <c r="GJ608">
        <v>0</v>
      </c>
      <c r="GK608">
        <f>ROUND(R608*(R12)/100,2)</f>
        <v>0</v>
      </c>
      <c r="GL608">
        <f t="shared" si="597"/>
        <v>0</v>
      </c>
      <c r="GM608">
        <f t="shared" si="598"/>
        <v>99589.58</v>
      </c>
      <c r="GN608">
        <f t="shared" si="599"/>
        <v>0</v>
      </c>
      <c r="GO608">
        <f t="shared" si="600"/>
        <v>0</v>
      </c>
      <c r="GP608">
        <f t="shared" si="601"/>
        <v>99589.58</v>
      </c>
      <c r="GR608">
        <v>0</v>
      </c>
      <c r="GS608">
        <v>0</v>
      </c>
      <c r="GT608">
        <v>0</v>
      </c>
      <c r="GU608" t="s">
        <v>3</v>
      </c>
      <c r="GV608">
        <f t="shared" si="602"/>
        <v>0</v>
      </c>
      <c r="GW608">
        <v>1</v>
      </c>
      <c r="GX608">
        <f t="shared" si="603"/>
        <v>0</v>
      </c>
      <c r="HA608">
        <v>0</v>
      </c>
      <c r="HB608">
        <v>0</v>
      </c>
      <c r="HC608">
        <f t="shared" si="604"/>
        <v>0</v>
      </c>
      <c r="HE608" t="s">
        <v>3</v>
      </c>
      <c r="HF608" t="s">
        <v>3</v>
      </c>
      <c r="HM608" t="s">
        <v>3</v>
      </c>
      <c r="HN608" t="s">
        <v>3</v>
      </c>
      <c r="HO608" t="s">
        <v>3</v>
      </c>
      <c r="HP608" t="s">
        <v>3</v>
      </c>
      <c r="HQ608" t="s">
        <v>3</v>
      </c>
      <c r="IK608">
        <v>0</v>
      </c>
    </row>
    <row r="609" spans="1:245" x14ac:dyDescent="0.2">
      <c r="A609">
        <v>17</v>
      </c>
      <c r="B609">
        <v>0</v>
      </c>
      <c r="C609">
        <f>ROW(SmtRes!A180)</f>
        <v>180</v>
      </c>
      <c r="D609">
        <f>ROW(EtalonRes!A180)</f>
        <v>180</v>
      </c>
      <c r="E609" t="s">
        <v>407</v>
      </c>
      <c r="F609" t="s">
        <v>382</v>
      </c>
      <c r="G609" t="s">
        <v>383</v>
      </c>
      <c r="H609" t="s">
        <v>379</v>
      </c>
      <c r="I609">
        <v>36</v>
      </c>
      <c r="J609">
        <v>0</v>
      </c>
      <c r="K609">
        <v>36</v>
      </c>
      <c r="O609">
        <f t="shared" si="565"/>
        <v>31459.02</v>
      </c>
      <c r="P609">
        <f t="shared" si="566"/>
        <v>0</v>
      </c>
      <c r="Q609">
        <f t="shared" si="567"/>
        <v>0</v>
      </c>
      <c r="R609">
        <f t="shared" si="568"/>
        <v>0</v>
      </c>
      <c r="S609">
        <f t="shared" si="569"/>
        <v>31459.02</v>
      </c>
      <c r="T609">
        <f t="shared" si="570"/>
        <v>0</v>
      </c>
      <c r="U609">
        <f t="shared" si="571"/>
        <v>64.8</v>
      </c>
      <c r="V609">
        <f t="shared" si="572"/>
        <v>0</v>
      </c>
      <c r="W609">
        <f t="shared" si="573"/>
        <v>0</v>
      </c>
      <c r="X609">
        <f t="shared" si="574"/>
        <v>22021.31</v>
      </c>
      <c r="Y609">
        <f t="shared" si="575"/>
        <v>12898.2</v>
      </c>
      <c r="AA609">
        <v>54436342</v>
      </c>
      <c r="AB609">
        <f t="shared" si="576"/>
        <v>30.48</v>
      </c>
      <c r="AC609">
        <f t="shared" si="577"/>
        <v>0</v>
      </c>
      <c r="AD609">
        <f t="shared" si="578"/>
        <v>0</v>
      </c>
      <c r="AE609">
        <f t="shared" si="579"/>
        <v>0</v>
      </c>
      <c r="AF609">
        <f t="shared" si="580"/>
        <v>30.48</v>
      </c>
      <c r="AG609">
        <f t="shared" si="581"/>
        <v>0</v>
      </c>
      <c r="AH609">
        <f t="shared" si="582"/>
        <v>1.8</v>
      </c>
      <c r="AI609">
        <f t="shared" si="583"/>
        <v>0</v>
      </c>
      <c r="AJ609">
        <f t="shared" si="584"/>
        <v>0</v>
      </c>
      <c r="AK609">
        <v>30.48</v>
      </c>
      <c r="AL609">
        <v>0</v>
      </c>
      <c r="AM609">
        <v>0</v>
      </c>
      <c r="AN609">
        <v>0</v>
      </c>
      <c r="AO609">
        <v>30.48</v>
      </c>
      <c r="AP609">
        <v>0</v>
      </c>
      <c r="AQ609">
        <v>1.8</v>
      </c>
      <c r="AR609">
        <v>0</v>
      </c>
      <c r="AS609">
        <v>0</v>
      </c>
      <c r="AT609">
        <v>70</v>
      </c>
      <c r="AU609">
        <v>41</v>
      </c>
      <c r="AV609">
        <v>1</v>
      </c>
      <c r="AW609">
        <v>1</v>
      </c>
      <c r="AZ609">
        <v>1</v>
      </c>
      <c r="BA609">
        <v>28.67</v>
      </c>
      <c r="BB609">
        <v>1</v>
      </c>
      <c r="BC609">
        <v>1</v>
      </c>
      <c r="BD609" t="s">
        <v>3</v>
      </c>
      <c r="BE609" t="s">
        <v>3</v>
      </c>
      <c r="BF609" t="s">
        <v>3</v>
      </c>
      <c r="BG609" t="s">
        <v>3</v>
      </c>
      <c r="BH609">
        <v>0</v>
      </c>
      <c r="BI609">
        <v>4</v>
      </c>
      <c r="BJ609" t="s">
        <v>384</v>
      </c>
      <c r="BM609">
        <v>381</v>
      </c>
      <c r="BN609">
        <v>0</v>
      </c>
      <c r="BO609" t="s">
        <v>3</v>
      </c>
      <c r="BP609">
        <v>0</v>
      </c>
      <c r="BQ609">
        <v>50</v>
      </c>
      <c r="BR609">
        <v>0</v>
      </c>
      <c r="BS609">
        <v>28.67</v>
      </c>
      <c r="BT609">
        <v>1</v>
      </c>
      <c r="BU609">
        <v>1</v>
      </c>
      <c r="BV609">
        <v>1</v>
      </c>
      <c r="BW609">
        <v>1</v>
      </c>
      <c r="BX609">
        <v>1</v>
      </c>
      <c r="BY609" t="s">
        <v>3</v>
      </c>
      <c r="BZ609">
        <v>70</v>
      </c>
      <c r="CA609">
        <v>41</v>
      </c>
      <c r="CB609" t="s">
        <v>3</v>
      </c>
      <c r="CE609">
        <v>30</v>
      </c>
      <c r="CF609">
        <v>0</v>
      </c>
      <c r="CG609">
        <v>0</v>
      </c>
      <c r="CM609">
        <v>0</v>
      </c>
      <c r="CN609" t="s">
        <v>3</v>
      </c>
      <c r="CO609">
        <v>0</v>
      </c>
      <c r="CP609">
        <f t="shared" si="585"/>
        <v>31459.02</v>
      </c>
      <c r="CQ609">
        <f t="shared" si="586"/>
        <v>0</v>
      </c>
      <c r="CR609">
        <f t="shared" si="587"/>
        <v>0</v>
      </c>
      <c r="CS609">
        <f t="shared" si="588"/>
        <v>0</v>
      </c>
      <c r="CT609">
        <f t="shared" si="589"/>
        <v>873.86</v>
      </c>
      <c r="CU609">
        <f t="shared" si="590"/>
        <v>0</v>
      </c>
      <c r="CV609">
        <f t="shared" si="591"/>
        <v>1.8</v>
      </c>
      <c r="CW609">
        <f t="shared" si="592"/>
        <v>0</v>
      </c>
      <c r="CX609">
        <f t="shared" si="593"/>
        <v>0</v>
      </c>
      <c r="CY609">
        <f t="shared" si="594"/>
        <v>22021.313999999998</v>
      </c>
      <c r="CZ609">
        <f t="shared" si="595"/>
        <v>12898.198199999999</v>
      </c>
      <c r="DC609" t="s">
        <v>3</v>
      </c>
      <c r="DD609" t="s">
        <v>3</v>
      </c>
      <c r="DE609" t="s">
        <v>3</v>
      </c>
      <c r="DF609" t="s">
        <v>3</v>
      </c>
      <c r="DG609" t="s">
        <v>3</v>
      </c>
      <c r="DH609" t="s">
        <v>3</v>
      </c>
      <c r="DI609" t="s">
        <v>3</v>
      </c>
      <c r="DJ609" t="s">
        <v>3</v>
      </c>
      <c r="DK609" t="s">
        <v>3</v>
      </c>
      <c r="DL609" t="s">
        <v>3</v>
      </c>
      <c r="DM609" t="s">
        <v>3</v>
      </c>
      <c r="DN609">
        <v>75</v>
      </c>
      <c r="DO609">
        <v>70</v>
      </c>
      <c r="DP609">
        <v>1</v>
      </c>
      <c r="DQ609">
        <v>1</v>
      </c>
      <c r="DU609">
        <v>1013</v>
      </c>
      <c r="DV609" t="s">
        <v>379</v>
      </c>
      <c r="DW609" t="s">
        <v>379</v>
      </c>
      <c r="DX609">
        <v>1</v>
      </c>
      <c r="DZ609" t="s">
        <v>3</v>
      </c>
      <c r="EA609" t="s">
        <v>3</v>
      </c>
      <c r="EB609" t="s">
        <v>3</v>
      </c>
      <c r="EC609" t="s">
        <v>3</v>
      </c>
      <c r="EE609">
        <v>54008125</v>
      </c>
      <c r="EF609">
        <v>50</v>
      </c>
      <c r="EG609" t="s">
        <v>343</v>
      </c>
      <c r="EH609">
        <v>0</v>
      </c>
      <c r="EI609" t="s">
        <v>3</v>
      </c>
      <c r="EJ609">
        <v>4</v>
      </c>
      <c r="EK609">
        <v>381</v>
      </c>
      <c r="EL609" t="s">
        <v>349</v>
      </c>
      <c r="EM609" t="s">
        <v>350</v>
      </c>
      <c r="EO609" t="s">
        <v>3</v>
      </c>
      <c r="EQ609">
        <v>0</v>
      </c>
      <c r="ER609">
        <v>30.48</v>
      </c>
      <c r="ES609">
        <v>0</v>
      </c>
      <c r="ET609">
        <v>0</v>
      </c>
      <c r="EU609">
        <v>0</v>
      </c>
      <c r="EV609">
        <v>30.48</v>
      </c>
      <c r="EW609">
        <v>1.8</v>
      </c>
      <c r="EX609">
        <v>0</v>
      </c>
      <c r="EY609">
        <v>0</v>
      </c>
      <c r="FQ609">
        <v>0</v>
      </c>
      <c r="FR609">
        <f t="shared" si="596"/>
        <v>0</v>
      </c>
      <c r="FS609">
        <v>0</v>
      </c>
      <c r="FX609">
        <v>75</v>
      </c>
      <c r="FY609">
        <v>70</v>
      </c>
      <c r="GA609" t="s">
        <v>3</v>
      </c>
      <c r="GD609">
        <v>0</v>
      </c>
      <c r="GF609">
        <v>1592240505</v>
      </c>
      <c r="GG609">
        <v>2</v>
      </c>
      <c r="GH609">
        <v>1</v>
      </c>
      <c r="GI609">
        <v>2</v>
      </c>
      <c r="GJ609">
        <v>0</v>
      </c>
      <c r="GK609">
        <f>ROUND(R609*(R12)/100,2)</f>
        <v>0</v>
      </c>
      <c r="GL609">
        <f t="shared" si="597"/>
        <v>0</v>
      </c>
      <c r="GM609">
        <f t="shared" si="598"/>
        <v>66378.53</v>
      </c>
      <c r="GN609">
        <f t="shared" si="599"/>
        <v>0</v>
      </c>
      <c r="GO609">
        <f t="shared" si="600"/>
        <v>0</v>
      </c>
      <c r="GP609">
        <f t="shared" si="601"/>
        <v>66378.53</v>
      </c>
      <c r="GR609">
        <v>0</v>
      </c>
      <c r="GS609">
        <v>0</v>
      </c>
      <c r="GT609">
        <v>0</v>
      </c>
      <c r="GU609" t="s">
        <v>3</v>
      </c>
      <c r="GV609">
        <f t="shared" si="602"/>
        <v>0</v>
      </c>
      <c r="GW609">
        <v>1</v>
      </c>
      <c r="GX609">
        <f t="shared" si="603"/>
        <v>0</v>
      </c>
      <c r="HA609">
        <v>0</v>
      </c>
      <c r="HB609">
        <v>0</v>
      </c>
      <c r="HC609">
        <f t="shared" si="604"/>
        <v>0</v>
      </c>
      <c r="HE609" t="s">
        <v>3</v>
      </c>
      <c r="HF609" t="s">
        <v>3</v>
      </c>
      <c r="HM609" t="s">
        <v>3</v>
      </c>
      <c r="HN609" t="s">
        <v>3</v>
      </c>
      <c r="HO609" t="s">
        <v>3</v>
      </c>
      <c r="HP609" t="s">
        <v>3</v>
      </c>
      <c r="HQ609" t="s">
        <v>3</v>
      </c>
      <c r="IK609">
        <v>0</v>
      </c>
    </row>
    <row r="610" spans="1:245" x14ac:dyDescent="0.2">
      <c r="A610">
        <v>17</v>
      </c>
      <c r="B610">
        <v>0</v>
      </c>
      <c r="C610">
        <f>ROW(SmtRes!A181)</f>
        <v>181</v>
      </c>
      <c r="D610">
        <f>ROW(EtalonRes!A181)</f>
        <v>181</v>
      </c>
      <c r="E610" t="s">
        <v>412</v>
      </c>
      <c r="F610" t="s">
        <v>386</v>
      </c>
      <c r="G610" t="s">
        <v>387</v>
      </c>
      <c r="H610" t="s">
        <v>388</v>
      </c>
      <c r="I610">
        <v>8</v>
      </c>
      <c r="J610">
        <v>0</v>
      </c>
      <c r="K610">
        <v>8</v>
      </c>
      <c r="O610">
        <f t="shared" si="565"/>
        <v>27906.23</v>
      </c>
      <c r="P610">
        <f t="shared" si="566"/>
        <v>0</v>
      </c>
      <c r="Q610">
        <f t="shared" si="567"/>
        <v>0</v>
      </c>
      <c r="R610">
        <f t="shared" si="568"/>
        <v>0</v>
      </c>
      <c r="S610">
        <f t="shared" si="569"/>
        <v>27906.23</v>
      </c>
      <c r="T610">
        <f t="shared" si="570"/>
        <v>0</v>
      </c>
      <c r="U610">
        <f t="shared" si="571"/>
        <v>64.8</v>
      </c>
      <c r="V610">
        <f t="shared" si="572"/>
        <v>0</v>
      </c>
      <c r="W610">
        <f t="shared" si="573"/>
        <v>0</v>
      </c>
      <c r="X610">
        <f t="shared" si="574"/>
        <v>19534.36</v>
      </c>
      <c r="Y610">
        <f t="shared" si="575"/>
        <v>11441.55</v>
      </c>
      <c r="AA610">
        <v>54436342</v>
      </c>
      <c r="AB610">
        <f t="shared" si="576"/>
        <v>121.67</v>
      </c>
      <c r="AC610">
        <f t="shared" si="577"/>
        <v>0</v>
      </c>
      <c r="AD610">
        <f t="shared" si="578"/>
        <v>0</v>
      </c>
      <c r="AE610">
        <f t="shared" si="579"/>
        <v>0</v>
      </c>
      <c r="AF610">
        <f t="shared" si="580"/>
        <v>121.67</v>
      </c>
      <c r="AG610">
        <f t="shared" si="581"/>
        <v>0</v>
      </c>
      <c r="AH610">
        <f t="shared" si="582"/>
        <v>8.1</v>
      </c>
      <c r="AI610">
        <f t="shared" si="583"/>
        <v>0</v>
      </c>
      <c r="AJ610">
        <f t="shared" si="584"/>
        <v>0</v>
      </c>
      <c r="AK610">
        <v>121.67</v>
      </c>
      <c r="AL610">
        <v>0</v>
      </c>
      <c r="AM610">
        <v>0</v>
      </c>
      <c r="AN610">
        <v>0</v>
      </c>
      <c r="AO610">
        <v>121.67</v>
      </c>
      <c r="AP610">
        <v>0</v>
      </c>
      <c r="AQ610">
        <v>8.1</v>
      </c>
      <c r="AR610">
        <v>0</v>
      </c>
      <c r="AS610">
        <v>0</v>
      </c>
      <c r="AT610">
        <v>70</v>
      </c>
      <c r="AU610">
        <v>41</v>
      </c>
      <c r="AV610">
        <v>1</v>
      </c>
      <c r="AW610">
        <v>1</v>
      </c>
      <c r="AZ610">
        <v>1</v>
      </c>
      <c r="BA610">
        <v>28.67</v>
      </c>
      <c r="BB610">
        <v>1</v>
      </c>
      <c r="BC610">
        <v>1</v>
      </c>
      <c r="BD610" t="s">
        <v>3</v>
      </c>
      <c r="BE610" t="s">
        <v>3</v>
      </c>
      <c r="BF610" t="s">
        <v>3</v>
      </c>
      <c r="BG610" t="s">
        <v>3</v>
      </c>
      <c r="BH610">
        <v>0</v>
      </c>
      <c r="BI610">
        <v>4</v>
      </c>
      <c r="BJ610" t="s">
        <v>389</v>
      </c>
      <c r="BM610">
        <v>381</v>
      </c>
      <c r="BN610">
        <v>0</v>
      </c>
      <c r="BO610" t="s">
        <v>3</v>
      </c>
      <c r="BP610">
        <v>0</v>
      </c>
      <c r="BQ610">
        <v>50</v>
      </c>
      <c r="BR610">
        <v>0</v>
      </c>
      <c r="BS610">
        <v>28.67</v>
      </c>
      <c r="BT610">
        <v>1</v>
      </c>
      <c r="BU610">
        <v>1</v>
      </c>
      <c r="BV610">
        <v>1</v>
      </c>
      <c r="BW610">
        <v>1</v>
      </c>
      <c r="BX610">
        <v>1</v>
      </c>
      <c r="BY610" t="s">
        <v>3</v>
      </c>
      <c r="BZ610">
        <v>70</v>
      </c>
      <c r="CA610">
        <v>41</v>
      </c>
      <c r="CB610" t="s">
        <v>3</v>
      </c>
      <c r="CE610">
        <v>30</v>
      </c>
      <c r="CF610">
        <v>0</v>
      </c>
      <c r="CG610">
        <v>0</v>
      </c>
      <c r="CM610">
        <v>0</v>
      </c>
      <c r="CN610" t="s">
        <v>3</v>
      </c>
      <c r="CO610">
        <v>0</v>
      </c>
      <c r="CP610">
        <f t="shared" si="585"/>
        <v>27906.23</v>
      </c>
      <c r="CQ610">
        <f t="shared" si="586"/>
        <v>0</v>
      </c>
      <c r="CR610">
        <f t="shared" si="587"/>
        <v>0</v>
      </c>
      <c r="CS610">
        <f t="shared" si="588"/>
        <v>0</v>
      </c>
      <c r="CT610">
        <f t="shared" si="589"/>
        <v>3488.28</v>
      </c>
      <c r="CU610">
        <f t="shared" si="590"/>
        <v>0</v>
      </c>
      <c r="CV610">
        <f t="shared" si="591"/>
        <v>8.1</v>
      </c>
      <c r="CW610">
        <f t="shared" si="592"/>
        <v>0</v>
      </c>
      <c r="CX610">
        <f t="shared" si="593"/>
        <v>0</v>
      </c>
      <c r="CY610">
        <f t="shared" si="594"/>
        <v>19534.360999999997</v>
      </c>
      <c r="CZ610">
        <f t="shared" si="595"/>
        <v>11441.5543</v>
      </c>
      <c r="DC610" t="s">
        <v>3</v>
      </c>
      <c r="DD610" t="s">
        <v>3</v>
      </c>
      <c r="DE610" t="s">
        <v>3</v>
      </c>
      <c r="DF610" t="s">
        <v>3</v>
      </c>
      <c r="DG610" t="s">
        <v>3</v>
      </c>
      <c r="DH610" t="s">
        <v>3</v>
      </c>
      <c r="DI610" t="s">
        <v>3</v>
      </c>
      <c r="DJ610" t="s">
        <v>3</v>
      </c>
      <c r="DK610" t="s">
        <v>3</v>
      </c>
      <c r="DL610" t="s">
        <v>3</v>
      </c>
      <c r="DM610" t="s">
        <v>3</v>
      </c>
      <c r="DN610">
        <v>75</v>
      </c>
      <c r="DO610">
        <v>70</v>
      </c>
      <c r="DP610">
        <v>1</v>
      </c>
      <c r="DQ610">
        <v>1</v>
      </c>
      <c r="DU610">
        <v>1013</v>
      </c>
      <c r="DV610" t="s">
        <v>388</v>
      </c>
      <c r="DW610" t="s">
        <v>388</v>
      </c>
      <c r="DX610">
        <v>1</v>
      </c>
      <c r="DZ610" t="s">
        <v>3</v>
      </c>
      <c r="EA610" t="s">
        <v>3</v>
      </c>
      <c r="EB610" t="s">
        <v>3</v>
      </c>
      <c r="EC610" t="s">
        <v>3</v>
      </c>
      <c r="EE610">
        <v>54008125</v>
      </c>
      <c r="EF610">
        <v>50</v>
      </c>
      <c r="EG610" t="s">
        <v>343</v>
      </c>
      <c r="EH610">
        <v>0</v>
      </c>
      <c r="EI610" t="s">
        <v>3</v>
      </c>
      <c r="EJ610">
        <v>4</v>
      </c>
      <c r="EK610">
        <v>381</v>
      </c>
      <c r="EL610" t="s">
        <v>349</v>
      </c>
      <c r="EM610" t="s">
        <v>350</v>
      </c>
      <c r="EO610" t="s">
        <v>3</v>
      </c>
      <c r="EQ610">
        <v>0</v>
      </c>
      <c r="ER610">
        <v>121.67</v>
      </c>
      <c r="ES610">
        <v>0</v>
      </c>
      <c r="ET610">
        <v>0</v>
      </c>
      <c r="EU610">
        <v>0</v>
      </c>
      <c r="EV610">
        <v>121.67</v>
      </c>
      <c r="EW610">
        <v>8.1</v>
      </c>
      <c r="EX610">
        <v>0</v>
      </c>
      <c r="EY610">
        <v>0</v>
      </c>
      <c r="FQ610">
        <v>0</v>
      </c>
      <c r="FR610">
        <f t="shared" si="596"/>
        <v>0</v>
      </c>
      <c r="FS610">
        <v>0</v>
      </c>
      <c r="FX610">
        <v>75</v>
      </c>
      <c r="FY610">
        <v>70</v>
      </c>
      <c r="GA610" t="s">
        <v>3</v>
      </c>
      <c r="GD610">
        <v>0</v>
      </c>
      <c r="GF610">
        <v>-1953541553</v>
      </c>
      <c r="GG610">
        <v>2</v>
      </c>
      <c r="GH610">
        <v>1</v>
      </c>
      <c r="GI610">
        <v>2</v>
      </c>
      <c r="GJ610">
        <v>0</v>
      </c>
      <c r="GK610">
        <f>ROUND(R610*(R12)/100,2)</f>
        <v>0</v>
      </c>
      <c r="GL610">
        <f t="shared" si="597"/>
        <v>0</v>
      </c>
      <c r="GM610">
        <f t="shared" si="598"/>
        <v>58882.14</v>
      </c>
      <c r="GN610">
        <f t="shared" si="599"/>
        <v>0</v>
      </c>
      <c r="GO610">
        <f t="shared" si="600"/>
        <v>0</v>
      </c>
      <c r="GP610">
        <f t="shared" si="601"/>
        <v>58882.14</v>
      </c>
      <c r="GR610">
        <v>0</v>
      </c>
      <c r="GS610">
        <v>0</v>
      </c>
      <c r="GT610">
        <v>0</v>
      </c>
      <c r="GU610" t="s">
        <v>3</v>
      </c>
      <c r="GV610">
        <f t="shared" si="602"/>
        <v>0</v>
      </c>
      <c r="GW610">
        <v>1</v>
      </c>
      <c r="GX610">
        <f t="shared" si="603"/>
        <v>0</v>
      </c>
      <c r="HA610">
        <v>0</v>
      </c>
      <c r="HB610">
        <v>0</v>
      </c>
      <c r="HC610">
        <f t="shared" si="604"/>
        <v>0</v>
      </c>
      <c r="HE610" t="s">
        <v>3</v>
      </c>
      <c r="HF610" t="s">
        <v>3</v>
      </c>
      <c r="HM610" t="s">
        <v>3</v>
      </c>
      <c r="HN610" t="s">
        <v>3</v>
      </c>
      <c r="HO610" t="s">
        <v>3</v>
      </c>
      <c r="HP610" t="s">
        <v>3</v>
      </c>
      <c r="HQ610" t="s">
        <v>3</v>
      </c>
      <c r="IK610">
        <v>0</v>
      </c>
    </row>
    <row r="611" spans="1:245" x14ac:dyDescent="0.2">
      <c r="A611">
        <v>17</v>
      </c>
      <c r="B611">
        <v>0</v>
      </c>
      <c r="C611">
        <f>ROW(SmtRes!A182)</f>
        <v>182</v>
      </c>
      <c r="D611">
        <f>ROW(EtalonRes!A182)</f>
        <v>182</v>
      </c>
      <c r="E611" t="s">
        <v>416</v>
      </c>
      <c r="F611" t="s">
        <v>391</v>
      </c>
      <c r="G611" t="s">
        <v>392</v>
      </c>
      <c r="H611" t="s">
        <v>261</v>
      </c>
      <c r="I611">
        <v>6</v>
      </c>
      <c r="J611">
        <v>0</v>
      </c>
      <c r="K611">
        <v>6</v>
      </c>
      <c r="O611">
        <f t="shared" si="565"/>
        <v>39894.879999999997</v>
      </c>
      <c r="P611">
        <f t="shared" si="566"/>
        <v>0</v>
      </c>
      <c r="Q611">
        <f t="shared" si="567"/>
        <v>0</v>
      </c>
      <c r="R611">
        <f t="shared" si="568"/>
        <v>0</v>
      </c>
      <c r="S611">
        <f t="shared" si="569"/>
        <v>39894.879999999997</v>
      </c>
      <c r="T611">
        <f t="shared" si="570"/>
        <v>0</v>
      </c>
      <c r="U611">
        <f t="shared" si="571"/>
        <v>84</v>
      </c>
      <c r="V611">
        <f t="shared" si="572"/>
        <v>0</v>
      </c>
      <c r="W611">
        <f t="shared" si="573"/>
        <v>0</v>
      </c>
      <c r="X611">
        <f t="shared" si="574"/>
        <v>27926.42</v>
      </c>
      <c r="Y611">
        <f t="shared" si="575"/>
        <v>16356.9</v>
      </c>
      <c r="AA611">
        <v>54436342</v>
      </c>
      <c r="AB611">
        <f t="shared" si="576"/>
        <v>231.92</v>
      </c>
      <c r="AC611">
        <f t="shared" si="577"/>
        <v>0</v>
      </c>
      <c r="AD611">
        <f t="shared" si="578"/>
        <v>0</v>
      </c>
      <c r="AE611">
        <f t="shared" si="579"/>
        <v>0</v>
      </c>
      <c r="AF611">
        <f t="shared" si="580"/>
        <v>231.92</v>
      </c>
      <c r="AG611">
        <f t="shared" si="581"/>
        <v>0</v>
      </c>
      <c r="AH611">
        <f t="shared" si="582"/>
        <v>14</v>
      </c>
      <c r="AI611">
        <f t="shared" si="583"/>
        <v>0</v>
      </c>
      <c r="AJ611">
        <f t="shared" si="584"/>
        <v>0</v>
      </c>
      <c r="AK611">
        <v>231.92</v>
      </c>
      <c r="AL611">
        <v>0</v>
      </c>
      <c r="AM611">
        <v>0</v>
      </c>
      <c r="AN611">
        <v>0</v>
      </c>
      <c r="AO611">
        <v>231.92</v>
      </c>
      <c r="AP611">
        <v>0</v>
      </c>
      <c r="AQ611">
        <v>14</v>
      </c>
      <c r="AR611">
        <v>0</v>
      </c>
      <c r="AS611">
        <v>0</v>
      </c>
      <c r="AT611">
        <v>70</v>
      </c>
      <c r="AU611">
        <v>41</v>
      </c>
      <c r="AV611">
        <v>1</v>
      </c>
      <c r="AW611">
        <v>1</v>
      </c>
      <c r="AZ611">
        <v>1</v>
      </c>
      <c r="BA611">
        <v>28.67</v>
      </c>
      <c r="BB611">
        <v>1</v>
      </c>
      <c r="BC611">
        <v>1</v>
      </c>
      <c r="BD611" t="s">
        <v>3</v>
      </c>
      <c r="BE611" t="s">
        <v>3</v>
      </c>
      <c r="BF611" t="s">
        <v>3</v>
      </c>
      <c r="BG611" t="s">
        <v>3</v>
      </c>
      <c r="BH611">
        <v>0</v>
      </c>
      <c r="BI611">
        <v>4</v>
      </c>
      <c r="BJ611" t="s">
        <v>393</v>
      </c>
      <c r="BM611">
        <v>381</v>
      </c>
      <c r="BN611">
        <v>0</v>
      </c>
      <c r="BO611" t="s">
        <v>3</v>
      </c>
      <c r="BP611">
        <v>0</v>
      </c>
      <c r="BQ611">
        <v>50</v>
      </c>
      <c r="BR611">
        <v>0</v>
      </c>
      <c r="BS611">
        <v>28.67</v>
      </c>
      <c r="BT611">
        <v>1</v>
      </c>
      <c r="BU611">
        <v>1</v>
      </c>
      <c r="BV611">
        <v>1</v>
      </c>
      <c r="BW611">
        <v>1</v>
      </c>
      <c r="BX611">
        <v>1</v>
      </c>
      <c r="BY611" t="s">
        <v>3</v>
      </c>
      <c r="BZ611">
        <v>70</v>
      </c>
      <c r="CA611">
        <v>41</v>
      </c>
      <c r="CB611" t="s">
        <v>3</v>
      </c>
      <c r="CE611">
        <v>30</v>
      </c>
      <c r="CF611">
        <v>0</v>
      </c>
      <c r="CG611">
        <v>0</v>
      </c>
      <c r="CM611">
        <v>0</v>
      </c>
      <c r="CN611" t="s">
        <v>3</v>
      </c>
      <c r="CO611">
        <v>0</v>
      </c>
      <c r="CP611">
        <f t="shared" si="585"/>
        <v>39894.879999999997</v>
      </c>
      <c r="CQ611">
        <f t="shared" si="586"/>
        <v>0</v>
      </c>
      <c r="CR611">
        <f t="shared" si="587"/>
        <v>0</v>
      </c>
      <c r="CS611">
        <f t="shared" si="588"/>
        <v>0</v>
      </c>
      <c r="CT611">
        <f t="shared" si="589"/>
        <v>6649.15</v>
      </c>
      <c r="CU611">
        <f t="shared" si="590"/>
        <v>0</v>
      </c>
      <c r="CV611">
        <f t="shared" si="591"/>
        <v>14</v>
      </c>
      <c r="CW611">
        <f t="shared" si="592"/>
        <v>0</v>
      </c>
      <c r="CX611">
        <f t="shared" si="593"/>
        <v>0</v>
      </c>
      <c r="CY611">
        <f t="shared" si="594"/>
        <v>27926.415999999997</v>
      </c>
      <c r="CZ611">
        <f t="shared" si="595"/>
        <v>16356.900799999998</v>
      </c>
      <c r="DC611" t="s">
        <v>3</v>
      </c>
      <c r="DD611" t="s">
        <v>3</v>
      </c>
      <c r="DE611" t="s">
        <v>3</v>
      </c>
      <c r="DF611" t="s">
        <v>3</v>
      </c>
      <c r="DG611" t="s">
        <v>3</v>
      </c>
      <c r="DH611" t="s">
        <v>3</v>
      </c>
      <c r="DI611" t="s">
        <v>3</v>
      </c>
      <c r="DJ611" t="s">
        <v>3</v>
      </c>
      <c r="DK611" t="s">
        <v>3</v>
      </c>
      <c r="DL611" t="s">
        <v>3</v>
      </c>
      <c r="DM611" t="s">
        <v>3</v>
      </c>
      <c r="DN611">
        <v>75</v>
      </c>
      <c r="DO611">
        <v>70</v>
      </c>
      <c r="DP611">
        <v>1</v>
      </c>
      <c r="DQ611">
        <v>1</v>
      </c>
      <c r="DU611">
        <v>1013</v>
      </c>
      <c r="DV611" t="s">
        <v>261</v>
      </c>
      <c r="DW611" t="s">
        <v>261</v>
      </c>
      <c r="DX611">
        <v>1</v>
      </c>
      <c r="DZ611" t="s">
        <v>3</v>
      </c>
      <c r="EA611" t="s">
        <v>3</v>
      </c>
      <c r="EB611" t="s">
        <v>3</v>
      </c>
      <c r="EC611" t="s">
        <v>3</v>
      </c>
      <c r="EE611">
        <v>54008125</v>
      </c>
      <c r="EF611">
        <v>50</v>
      </c>
      <c r="EG611" t="s">
        <v>343</v>
      </c>
      <c r="EH611">
        <v>0</v>
      </c>
      <c r="EI611" t="s">
        <v>3</v>
      </c>
      <c r="EJ611">
        <v>4</v>
      </c>
      <c r="EK611">
        <v>381</v>
      </c>
      <c r="EL611" t="s">
        <v>349</v>
      </c>
      <c r="EM611" t="s">
        <v>350</v>
      </c>
      <c r="EO611" t="s">
        <v>3</v>
      </c>
      <c r="EQ611">
        <v>0</v>
      </c>
      <c r="ER611">
        <v>231.92</v>
      </c>
      <c r="ES611">
        <v>0</v>
      </c>
      <c r="ET611">
        <v>0</v>
      </c>
      <c r="EU611">
        <v>0</v>
      </c>
      <c r="EV611">
        <v>231.92</v>
      </c>
      <c r="EW611">
        <v>14</v>
      </c>
      <c r="EX611">
        <v>0</v>
      </c>
      <c r="EY611">
        <v>0</v>
      </c>
      <c r="FQ611">
        <v>0</v>
      </c>
      <c r="FR611">
        <f t="shared" si="596"/>
        <v>0</v>
      </c>
      <c r="FS611">
        <v>0</v>
      </c>
      <c r="FX611">
        <v>75</v>
      </c>
      <c r="FY611">
        <v>70</v>
      </c>
      <c r="GA611" t="s">
        <v>3</v>
      </c>
      <c r="GD611">
        <v>0</v>
      </c>
      <c r="GF611">
        <v>1736030227</v>
      </c>
      <c r="GG611">
        <v>2</v>
      </c>
      <c r="GH611">
        <v>1</v>
      </c>
      <c r="GI611">
        <v>2</v>
      </c>
      <c r="GJ611">
        <v>0</v>
      </c>
      <c r="GK611">
        <f>ROUND(R611*(R12)/100,2)</f>
        <v>0</v>
      </c>
      <c r="GL611">
        <f t="shared" si="597"/>
        <v>0</v>
      </c>
      <c r="GM611">
        <f t="shared" si="598"/>
        <v>84178.2</v>
      </c>
      <c r="GN611">
        <f t="shared" si="599"/>
        <v>0</v>
      </c>
      <c r="GO611">
        <f t="shared" si="600"/>
        <v>0</v>
      </c>
      <c r="GP611">
        <f t="shared" si="601"/>
        <v>84178.2</v>
      </c>
      <c r="GR611">
        <v>0</v>
      </c>
      <c r="GS611">
        <v>0</v>
      </c>
      <c r="GT611">
        <v>0</v>
      </c>
      <c r="GU611" t="s">
        <v>3</v>
      </c>
      <c r="GV611">
        <f t="shared" si="602"/>
        <v>0</v>
      </c>
      <c r="GW611">
        <v>1</v>
      </c>
      <c r="GX611">
        <f t="shared" si="603"/>
        <v>0</v>
      </c>
      <c r="HA611">
        <v>0</v>
      </c>
      <c r="HB611">
        <v>0</v>
      </c>
      <c r="HC611">
        <f t="shared" si="604"/>
        <v>0</v>
      </c>
      <c r="HE611" t="s">
        <v>3</v>
      </c>
      <c r="HF611" t="s">
        <v>3</v>
      </c>
      <c r="HM611" t="s">
        <v>3</v>
      </c>
      <c r="HN611" t="s">
        <v>3</v>
      </c>
      <c r="HO611" t="s">
        <v>3</v>
      </c>
      <c r="HP611" t="s">
        <v>3</v>
      </c>
      <c r="HQ611" t="s">
        <v>3</v>
      </c>
      <c r="IK611">
        <v>0</v>
      </c>
    </row>
    <row r="612" spans="1:245" x14ac:dyDescent="0.2">
      <c r="A612">
        <v>17</v>
      </c>
      <c r="B612">
        <v>0</v>
      </c>
      <c r="C612">
        <f>ROW(SmtRes!A183)</f>
        <v>183</v>
      </c>
      <c r="D612">
        <f>ROW(EtalonRes!A183)</f>
        <v>183</v>
      </c>
      <c r="E612" t="s">
        <v>420</v>
      </c>
      <c r="F612" t="s">
        <v>395</v>
      </c>
      <c r="G612" t="s">
        <v>396</v>
      </c>
      <c r="H612" t="s">
        <v>261</v>
      </c>
      <c r="I612">
        <v>6</v>
      </c>
      <c r="J612">
        <v>0</v>
      </c>
      <c r="K612">
        <v>6</v>
      </c>
      <c r="O612">
        <f t="shared" si="565"/>
        <v>12863.66</v>
      </c>
      <c r="P612">
        <f t="shared" si="566"/>
        <v>0</v>
      </c>
      <c r="Q612">
        <f t="shared" si="567"/>
        <v>0</v>
      </c>
      <c r="R612">
        <f t="shared" si="568"/>
        <v>0</v>
      </c>
      <c r="S612">
        <f t="shared" si="569"/>
        <v>12863.66</v>
      </c>
      <c r="T612">
        <f t="shared" si="570"/>
        <v>0</v>
      </c>
      <c r="U612">
        <f t="shared" si="571"/>
        <v>27</v>
      </c>
      <c r="V612">
        <f t="shared" si="572"/>
        <v>0</v>
      </c>
      <c r="W612">
        <f t="shared" si="573"/>
        <v>0</v>
      </c>
      <c r="X612">
        <f t="shared" si="574"/>
        <v>9004.56</v>
      </c>
      <c r="Y612">
        <f t="shared" si="575"/>
        <v>5274.1</v>
      </c>
      <c r="AA612">
        <v>54436342</v>
      </c>
      <c r="AB612">
        <f t="shared" si="576"/>
        <v>74.78</v>
      </c>
      <c r="AC612">
        <f t="shared" si="577"/>
        <v>0</v>
      </c>
      <c r="AD612">
        <f t="shared" si="578"/>
        <v>0</v>
      </c>
      <c r="AE612">
        <f t="shared" si="579"/>
        <v>0</v>
      </c>
      <c r="AF612">
        <f t="shared" si="580"/>
        <v>74.78</v>
      </c>
      <c r="AG612">
        <f t="shared" si="581"/>
        <v>0</v>
      </c>
      <c r="AH612">
        <f t="shared" si="582"/>
        <v>4.5</v>
      </c>
      <c r="AI612">
        <f t="shared" si="583"/>
        <v>0</v>
      </c>
      <c r="AJ612">
        <f t="shared" si="584"/>
        <v>0</v>
      </c>
      <c r="AK612">
        <v>74.78</v>
      </c>
      <c r="AL612">
        <v>0</v>
      </c>
      <c r="AM612">
        <v>0</v>
      </c>
      <c r="AN612">
        <v>0</v>
      </c>
      <c r="AO612">
        <v>74.78</v>
      </c>
      <c r="AP612">
        <v>0</v>
      </c>
      <c r="AQ612">
        <v>4.5</v>
      </c>
      <c r="AR612">
        <v>0</v>
      </c>
      <c r="AS612">
        <v>0</v>
      </c>
      <c r="AT612">
        <v>70</v>
      </c>
      <c r="AU612">
        <v>41</v>
      </c>
      <c r="AV612">
        <v>1</v>
      </c>
      <c r="AW612">
        <v>1</v>
      </c>
      <c r="AZ612">
        <v>1</v>
      </c>
      <c r="BA612">
        <v>28.67</v>
      </c>
      <c r="BB612">
        <v>1</v>
      </c>
      <c r="BC612">
        <v>1</v>
      </c>
      <c r="BD612" t="s">
        <v>3</v>
      </c>
      <c r="BE612" t="s">
        <v>3</v>
      </c>
      <c r="BF612" t="s">
        <v>3</v>
      </c>
      <c r="BG612" t="s">
        <v>3</v>
      </c>
      <c r="BH612">
        <v>0</v>
      </c>
      <c r="BI612">
        <v>4</v>
      </c>
      <c r="BJ612" t="s">
        <v>397</v>
      </c>
      <c r="BM612">
        <v>381</v>
      </c>
      <c r="BN612">
        <v>0</v>
      </c>
      <c r="BO612" t="s">
        <v>3</v>
      </c>
      <c r="BP612">
        <v>0</v>
      </c>
      <c r="BQ612">
        <v>50</v>
      </c>
      <c r="BR612">
        <v>0</v>
      </c>
      <c r="BS612">
        <v>28.67</v>
      </c>
      <c r="BT612">
        <v>1</v>
      </c>
      <c r="BU612">
        <v>1</v>
      </c>
      <c r="BV612">
        <v>1</v>
      </c>
      <c r="BW612">
        <v>1</v>
      </c>
      <c r="BX612">
        <v>1</v>
      </c>
      <c r="BY612" t="s">
        <v>3</v>
      </c>
      <c r="BZ612">
        <v>70</v>
      </c>
      <c r="CA612">
        <v>41</v>
      </c>
      <c r="CB612" t="s">
        <v>3</v>
      </c>
      <c r="CE612">
        <v>30</v>
      </c>
      <c r="CF612">
        <v>0</v>
      </c>
      <c r="CG612">
        <v>0</v>
      </c>
      <c r="CM612">
        <v>0</v>
      </c>
      <c r="CN612" t="s">
        <v>3</v>
      </c>
      <c r="CO612">
        <v>0</v>
      </c>
      <c r="CP612">
        <f t="shared" si="585"/>
        <v>12863.66</v>
      </c>
      <c r="CQ612">
        <f t="shared" si="586"/>
        <v>0</v>
      </c>
      <c r="CR612">
        <f t="shared" si="587"/>
        <v>0</v>
      </c>
      <c r="CS612">
        <f t="shared" si="588"/>
        <v>0</v>
      </c>
      <c r="CT612">
        <f t="shared" si="589"/>
        <v>2143.94</v>
      </c>
      <c r="CU612">
        <f t="shared" si="590"/>
        <v>0</v>
      </c>
      <c r="CV612">
        <f t="shared" si="591"/>
        <v>4.5</v>
      </c>
      <c r="CW612">
        <f t="shared" si="592"/>
        <v>0</v>
      </c>
      <c r="CX612">
        <f t="shared" si="593"/>
        <v>0</v>
      </c>
      <c r="CY612">
        <f t="shared" si="594"/>
        <v>9004.5619999999999</v>
      </c>
      <c r="CZ612">
        <f t="shared" si="595"/>
        <v>5274.1005999999998</v>
      </c>
      <c r="DC612" t="s">
        <v>3</v>
      </c>
      <c r="DD612" t="s">
        <v>3</v>
      </c>
      <c r="DE612" t="s">
        <v>3</v>
      </c>
      <c r="DF612" t="s">
        <v>3</v>
      </c>
      <c r="DG612" t="s">
        <v>3</v>
      </c>
      <c r="DH612" t="s">
        <v>3</v>
      </c>
      <c r="DI612" t="s">
        <v>3</v>
      </c>
      <c r="DJ612" t="s">
        <v>3</v>
      </c>
      <c r="DK612" t="s">
        <v>3</v>
      </c>
      <c r="DL612" t="s">
        <v>3</v>
      </c>
      <c r="DM612" t="s">
        <v>3</v>
      </c>
      <c r="DN612">
        <v>75</v>
      </c>
      <c r="DO612">
        <v>70</v>
      </c>
      <c r="DP612">
        <v>1</v>
      </c>
      <c r="DQ612">
        <v>1</v>
      </c>
      <c r="DU612">
        <v>1013</v>
      </c>
      <c r="DV612" t="s">
        <v>261</v>
      </c>
      <c r="DW612" t="s">
        <v>261</v>
      </c>
      <c r="DX612">
        <v>1</v>
      </c>
      <c r="DZ612" t="s">
        <v>3</v>
      </c>
      <c r="EA612" t="s">
        <v>3</v>
      </c>
      <c r="EB612" t="s">
        <v>3</v>
      </c>
      <c r="EC612" t="s">
        <v>3</v>
      </c>
      <c r="EE612">
        <v>54008125</v>
      </c>
      <c r="EF612">
        <v>50</v>
      </c>
      <c r="EG612" t="s">
        <v>343</v>
      </c>
      <c r="EH612">
        <v>0</v>
      </c>
      <c r="EI612" t="s">
        <v>3</v>
      </c>
      <c r="EJ612">
        <v>4</v>
      </c>
      <c r="EK612">
        <v>381</v>
      </c>
      <c r="EL612" t="s">
        <v>349</v>
      </c>
      <c r="EM612" t="s">
        <v>350</v>
      </c>
      <c r="EO612" t="s">
        <v>3</v>
      </c>
      <c r="EQ612">
        <v>0</v>
      </c>
      <c r="ER612">
        <v>74.78</v>
      </c>
      <c r="ES612">
        <v>0</v>
      </c>
      <c r="ET612">
        <v>0</v>
      </c>
      <c r="EU612">
        <v>0</v>
      </c>
      <c r="EV612">
        <v>74.78</v>
      </c>
      <c r="EW612">
        <v>4.5</v>
      </c>
      <c r="EX612">
        <v>0</v>
      </c>
      <c r="EY612">
        <v>0</v>
      </c>
      <c r="FQ612">
        <v>0</v>
      </c>
      <c r="FR612">
        <f t="shared" si="596"/>
        <v>0</v>
      </c>
      <c r="FS612">
        <v>0</v>
      </c>
      <c r="FX612">
        <v>75</v>
      </c>
      <c r="FY612">
        <v>70</v>
      </c>
      <c r="GA612" t="s">
        <v>3</v>
      </c>
      <c r="GD612">
        <v>0</v>
      </c>
      <c r="GF612">
        <v>-100017184</v>
      </c>
      <c r="GG612">
        <v>2</v>
      </c>
      <c r="GH612">
        <v>1</v>
      </c>
      <c r="GI612">
        <v>2</v>
      </c>
      <c r="GJ612">
        <v>0</v>
      </c>
      <c r="GK612">
        <f>ROUND(R612*(R12)/100,2)</f>
        <v>0</v>
      </c>
      <c r="GL612">
        <f t="shared" si="597"/>
        <v>0</v>
      </c>
      <c r="GM612">
        <f t="shared" si="598"/>
        <v>27142.32</v>
      </c>
      <c r="GN612">
        <f t="shared" si="599"/>
        <v>0</v>
      </c>
      <c r="GO612">
        <f t="shared" si="600"/>
        <v>0</v>
      </c>
      <c r="GP612">
        <f t="shared" si="601"/>
        <v>27142.32</v>
      </c>
      <c r="GR612">
        <v>0</v>
      </c>
      <c r="GS612">
        <v>0</v>
      </c>
      <c r="GT612">
        <v>0</v>
      </c>
      <c r="GU612" t="s">
        <v>3</v>
      </c>
      <c r="GV612">
        <f t="shared" si="602"/>
        <v>0</v>
      </c>
      <c r="GW612">
        <v>1</v>
      </c>
      <c r="GX612">
        <f t="shared" si="603"/>
        <v>0</v>
      </c>
      <c r="HA612">
        <v>0</v>
      </c>
      <c r="HB612">
        <v>0</v>
      </c>
      <c r="HC612">
        <f t="shared" si="604"/>
        <v>0</v>
      </c>
      <c r="HE612" t="s">
        <v>3</v>
      </c>
      <c r="HF612" t="s">
        <v>3</v>
      </c>
      <c r="HM612" t="s">
        <v>3</v>
      </c>
      <c r="HN612" t="s">
        <v>3</v>
      </c>
      <c r="HO612" t="s">
        <v>3</v>
      </c>
      <c r="HP612" t="s">
        <v>3</v>
      </c>
      <c r="HQ612" t="s">
        <v>3</v>
      </c>
      <c r="IK612">
        <v>0</v>
      </c>
    </row>
    <row r="613" spans="1:245" x14ac:dyDescent="0.2">
      <c r="A613">
        <v>17</v>
      </c>
      <c r="B613">
        <v>0</v>
      </c>
      <c r="C613">
        <f>ROW(SmtRes!A184)</f>
        <v>184</v>
      </c>
      <c r="D613">
        <f>ROW(EtalonRes!A184)</f>
        <v>184</v>
      </c>
      <c r="E613" t="s">
        <v>425</v>
      </c>
      <c r="F613" t="s">
        <v>399</v>
      </c>
      <c r="G613" t="s">
        <v>400</v>
      </c>
      <c r="H613" t="s">
        <v>401</v>
      </c>
      <c r="I613">
        <v>6</v>
      </c>
      <c r="J613">
        <v>0</v>
      </c>
      <c r="K613">
        <v>6</v>
      </c>
      <c r="O613">
        <f t="shared" si="565"/>
        <v>42881.15</v>
      </c>
      <c r="P613">
        <f t="shared" si="566"/>
        <v>0</v>
      </c>
      <c r="Q613">
        <f t="shared" si="567"/>
        <v>0</v>
      </c>
      <c r="R613">
        <f t="shared" si="568"/>
        <v>0</v>
      </c>
      <c r="S613">
        <f t="shared" si="569"/>
        <v>42881.15</v>
      </c>
      <c r="T613">
        <f t="shared" si="570"/>
        <v>0</v>
      </c>
      <c r="U613">
        <f t="shared" si="571"/>
        <v>90</v>
      </c>
      <c r="V613">
        <f t="shared" si="572"/>
        <v>0</v>
      </c>
      <c r="W613">
        <f t="shared" si="573"/>
        <v>0</v>
      </c>
      <c r="X613">
        <f t="shared" si="574"/>
        <v>30016.81</v>
      </c>
      <c r="Y613">
        <f t="shared" si="575"/>
        <v>17581.27</v>
      </c>
      <c r="AA613">
        <v>54436342</v>
      </c>
      <c r="AB613">
        <f t="shared" si="576"/>
        <v>249.28</v>
      </c>
      <c r="AC613">
        <f t="shared" si="577"/>
        <v>0</v>
      </c>
      <c r="AD613">
        <f t="shared" si="578"/>
        <v>0</v>
      </c>
      <c r="AE613">
        <f t="shared" si="579"/>
        <v>0</v>
      </c>
      <c r="AF613">
        <f t="shared" si="580"/>
        <v>249.28</v>
      </c>
      <c r="AG613">
        <f t="shared" si="581"/>
        <v>0</v>
      </c>
      <c r="AH613">
        <f t="shared" si="582"/>
        <v>15</v>
      </c>
      <c r="AI613">
        <f t="shared" si="583"/>
        <v>0</v>
      </c>
      <c r="AJ613">
        <f t="shared" si="584"/>
        <v>0</v>
      </c>
      <c r="AK613">
        <v>249.28</v>
      </c>
      <c r="AL613">
        <v>0</v>
      </c>
      <c r="AM613">
        <v>0</v>
      </c>
      <c r="AN613">
        <v>0</v>
      </c>
      <c r="AO613">
        <v>249.28</v>
      </c>
      <c r="AP613">
        <v>0</v>
      </c>
      <c r="AQ613">
        <v>15</v>
      </c>
      <c r="AR613">
        <v>0</v>
      </c>
      <c r="AS613">
        <v>0</v>
      </c>
      <c r="AT613">
        <v>70</v>
      </c>
      <c r="AU613">
        <v>41</v>
      </c>
      <c r="AV613">
        <v>1</v>
      </c>
      <c r="AW613">
        <v>1</v>
      </c>
      <c r="AZ613">
        <v>1</v>
      </c>
      <c r="BA613">
        <v>28.67</v>
      </c>
      <c r="BB613">
        <v>1</v>
      </c>
      <c r="BC613">
        <v>1</v>
      </c>
      <c r="BD613" t="s">
        <v>3</v>
      </c>
      <c r="BE613" t="s">
        <v>3</v>
      </c>
      <c r="BF613" t="s">
        <v>3</v>
      </c>
      <c r="BG613" t="s">
        <v>3</v>
      </c>
      <c r="BH613">
        <v>0</v>
      </c>
      <c r="BI613">
        <v>4</v>
      </c>
      <c r="BJ613" t="s">
        <v>402</v>
      </c>
      <c r="BM613">
        <v>381</v>
      </c>
      <c r="BN613">
        <v>0</v>
      </c>
      <c r="BO613" t="s">
        <v>3</v>
      </c>
      <c r="BP613">
        <v>0</v>
      </c>
      <c r="BQ613">
        <v>50</v>
      </c>
      <c r="BR613">
        <v>0</v>
      </c>
      <c r="BS613">
        <v>28.67</v>
      </c>
      <c r="BT613">
        <v>1</v>
      </c>
      <c r="BU613">
        <v>1</v>
      </c>
      <c r="BV613">
        <v>1</v>
      </c>
      <c r="BW613">
        <v>1</v>
      </c>
      <c r="BX613">
        <v>1</v>
      </c>
      <c r="BY613" t="s">
        <v>3</v>
      </c>
      <c r="BZ613">
        <v>70</v>
      </c>
      <c r="CA613">
        <v>41</v>
      </c>
      <c r="CB613" t="s">
        <v>3</v>
      </c>
      <c r="CE613">
        <v>30</v>
      </c>
      <c r="CF613">
        <v>0</v>
      </c>
      <c r="CG613">
        <v>0</v>
      </c>
      <c r="CM613">
        <v>0</v>
      </c>
      <c r="CN613" t="s">
        <v>3</v>
      </c>
      <c r="CO613">
        <v>0</v>
      </c>
      <c r="CP613">
        <f t="shared" si="585"/>
        <v>42881.15</v>
      </c>
      <c r="CQ613">
        <f t="shared" si="586"/>
        <v>0</v>
      </c>
      <c r="CR613">
        <f t="shared" si="587"/>
        <v>0</v>
      </c>
      <c r="CS613">
        <f t="shared" si="588"/>
        <v>0</v>
      </c>
      <c r="CT613">
        <f t="shared" si="589"/>
        <v>7146.86</v>
      </c>
      <c r="CU613">
        <f t="shared" si="590"/>
        <v>0</v>
      </c>
      <c r="CV613">
        <f t="shared" si="591"/>
        <v>15</v>
      </c>
      <c r="CW613">
        <f t="shared" si="592"/>
        <v>0</v>
      </c>
      <c r="CX613">
        <f t="shared" si="593"/>
        <v>0</v>
      </c>
      <c r="CY613">
        <f t="shared" si="594"/>
        <v>30016.805</v>
      </c>
      <c r="CZ613">
        <f t="shared" si="595"/>
        <v>17581.271499999999</v>
      </c>
      <c r="DC613" t="s">
        <v>3</v>
      </c>
      <c r="DD613" t="s">
        <v>3</v>
      </c>
      <c r="DE613" t="s">
        <v>3</v>
      </c>
      <c r="DF613" t="s">
        <v>3</v>
      </c>
      <c r="DG613" t="s">
        <v>3</v>
      </c>
      <c r="DH613" t="s">
        <v>3</v>
      </c>
      <c r="DI613" t="s">
        <v>3</v>
      </c>
      <c r="DJ613" t="s">
        <v>3</v>
      </c>
      <c r="DK613" t="s">
        <v>3</v>
      </c>
      <c r="DL613" t="s">
        <v>3</v>
      </c>
      <c r="DM613" t="s">
        <v>3</v>
      </c>
      <c r="DN613">
        <v>75</v>
      </c>
      <c r="DO613">
        <v>70</v>
      </c>
      <c r="DP613">
        <v>1</v>
      </c>
      <c r="DQ613">
        <v>1</v>
      </c>
      <c r="DU613">
        <v>1013</v>
      </c>
      <c r="DV613" t="s">
        <v>401</v>
      </c>
      <c r="DW613" t="s">
        <v>401</v>
      </c>
      <c r="DX613">
        <v>1</v>
      </c>
      <c r="DZ613" t="s">
        <v>3</v>
      </c>
      <c r="EA613" t="s">
        <v>3</v>
      </c>
      <c r="EB613" t="s">
        <v>3</v>
      </c>
      <c r="EC613" t="s">
        <v>3</v>
      </c>
      <c r="EE613">
        <v>54008125</v>
      </c>
      <c r="EF613">
        <v>50</v>
      </c>
      <c r="EG613" t="s">
        <v>343</v>
      </c>
      <c r="EH613">
        <v>0</v>
      </c>
      <c r="EI613" t="s">
        <v>3</v>
      </c>
      <c r="EJ613">
        <v>4</v>
      </c>
      <c r="EK613">
        <v>381</v>
      </c>
      <c r="EL613" t="s">
        <v>349</v>
      </c>
      <c r="EM613" t="s">
        <v>350</v>
      </c>
      <c r="EO613" t="s">
        <v>3</v>
      </c>
      <c r="EQ613">
        <v>0</v>
      </c>
      <c r="ER613">
        <v>249.28</v>
      </c>
      <c r="ES613">
        <v>0</v>
      </c>
      <c r="ET613">
        <v>0</v>
      </c>
      <c r="EU613">
        <v>0</v>
      </c>
      <c r="EV613">
        <v>249.28</v>
      </c>
      <c r="EW613">
        <v>15</v>
      </c>
      <c r="EX613">
        <v>0</v>
      </c>
      <c r="EY613">
        <v>0</v>
      </c>
      <c r="FQ613">
        <v>0</v>
      </c>
      <c r="FR613">
        <f t="shared" si="596"/>
        <v>0</v>
      </c>
      <c r="FS613">
        <v>0</v>
      </c>
      <c r="FX613">
        <v>75</v>
      </c>
      <c r="FY613">
        <v>70</v>
      </c>
      <c r="GA613" t="s">
        <v>3</v>
      </c>
      <c r="GD613">
        <v>0</v>
      </c>
      <c r="GF613">
        <v>1279700048</v>
      </c>
      <c r="GG613">
        <v>2</v>
      </c>
      <c r="GH613">
        <v>1</v>
      </c>
      <c r="GI613">
        <v>2</v>
      </c>
      <c r="GJ613">
        <v>0</v>
      </c>
      <c r="GK613">
        <f>ROUND(R613*(R12)/100,2)</f>
        <v>0</v>
      </c>
      <c r="GL613">
        <f t="shared" si="597"/>
        <v>0</v>
      </c>
      <c r="GM613">
        <f t="shared" si="598"/>
        <v>90479.23</v>
      </c>
      <c r="GN613">
        <f t="shared" si="599"/>
        <v>0</v>
      </c>
      <c r="GO613">
        <f t="shared" si="600"/>
        <v>0</v>
      </c>
      <c r="GP613">
        <f t="shared" si="601"/>
        <v>90479.23</v>
      </c>
      <c r="GR613">
        <v>0</v>
      </c>
      <c r="GS613">
        <v>0</v>
      </c>
      <c r="GT613">
        <v>0</v>
      </c>
      <c r="GU613" t="s">
        <v>3</v>
      </c>
      <c r="GV613">
        <f t="shared" si="602"/>
        <v>0</v>
      </c>
      <c r="GW613">
        <v>1</v>
      </c>
      <c r="GX613">
        <f t="shared" si="603"/>
        <v>0</v>
      </c>
      <c r="HA613">
        <v>0</v>
      </c>
      <c r="HB613">
        <v>0</v>
      </c>
      <c r="HC613">
        <f t="shared" si="604"/>
        <v>0</v>
      </c>
      <c r="HE613" t="s">
        <v>3</v>
      </c>
      <c r="HF613" t="s">
        <v>3</v>
      </c>
      <c r="HM613" t="s">
        <v>3</v>
      </c>
      <c r="HN613" t="s">
        <v>3</v>
      </c>
      <c r="HO613" t="s">
        <v>3</v>
      </c>
      <c r="HP613" t="s">
        <v>3</v>
      </c>
      <c r="HQ613" t="s">
        <v>3</v>
      </c>
      <c r="IK613">
        <v>0</v>
      </c>
    </row>
    <row r="614" spans="1:245" x14ac:dyDescent="0.2">
      <c r="A614">
        <v>17</v>
      </c>
      <c r="B614">
        <v>0</v>
      </c>
      <c r="C614">
        <f>ROW(SmtRes!A185)</f>
        <v>185</v>
      </c>
      <c r="D614">
        <f>ROW(EtalonRes!A185)</f>
        <v>185</v>
      </c>
      <c r="E614" t="s">
        <v>429</v>
      </c>
      <c r="F614" t="s">
        <v>404</v>
      </c>
      <c r="G614" t="s">
        <v>405</v>
      </c>
      <c r="H614" t="s">
        <v>261</v>
      </c>
      <c r="I614">
        <v>6</v>
      </c>
      <c r="J614">
        <v>0</v>
      </c>
      <c r="K614">
        <v>6</v>
      </c>
      <c r="O614">
        <f t="shared" si="565"/>
        <v>15437.07</v>
      </c>
      <c r="P614">
        <f t="shared" si="566"/>
        <v>0</v>
      </c>
      <c r="Q614">
        <f t="shared" si="567"/>
        <v>0</v>
      </c>
      <c r="R614">
        <f t="shared" si="568"/>
        <v>0</v>
      </c>
      <c r="S614">
        <f t="shared" si="569"/>
        <v>15437.07</v>
      </c>
      <c r="T614">
        <f t="shared" si="570"/>
        <v>0</v>
      </c>
      <c r="U614">
        <f t="shared" si="571"/>
        <v>32.400000000000006</v>
      </c>
      <c r="V614">
        <f t="shared" si="572"/>
        <v>0</v>
      </c>
      <c r="W614">
        <f t="shared" si="573"/>
        <v>0</v>
      </c>
      <c r="X614">
        <f t="shared" si="574"/>
        <v>10805.95</v>
      </c>
      <c r="Y614">
        <f t="shared" si="575"/>
        <v>6329.2</v>
      </c>
      <c r="AA614">
        <v>54436342</v>
      </c>
      <c r="AB614">
        <f t="shared" si="576"/>
        <v>89.74</v>
      </c>
      <c r="AC614">
        <f t="shared" si="577"/>
        <v>0</v>
      </c>
      <c r="AD614">
        <f t="shared" si="578"/>
        <v>0</v>
      </c>
      <c r="AE614">
        <f t="shared" si="579"/>
        <v>0</v>
      </c>
      <c r="AF614">
        <f t="shared" si="580"/>
        <v>89.74</v>
      </c>
      <c r="AG614">
        <f t="shared" si="581"/>
        <v>0</v>
      </c>
      <c r="AH614">
        <f t="shared" si="582"/>
        <v>5.4</v>
      </c>
      <c r="AI614">
        <f t="shared" si="583"/>
        <v>0</v>
      </c>
      <c r="AJ614">
        <f t="shared" si="584"/>
        <v>0</v>
      </c>
      <c r="AK614">
        <v>89.74</v>
      </c>
      <c r="AL614">
        <v>0</v>
      </c>
      <c r="AM614">
        <v>0</v>
      </c>
      <c r="AN614">
        <v>0</v>
      </c>
      <c r="AO614">
        <v>89.74</v>
      </c>
      <c r="AP614">
        <v>0</v>
      </c>
      <c r="AQ614">
        <v>5.4</v>
      </c>
      <c r="AR614">
        <v>0</v>
      </c>
      <c r="AS614">
        <v>0</v>
      </c>
      <c r="AT614">
        <v>70</v>
      </c>
      <c r="AU614">
        <v>41</v>
      </c>
      <c r="AV614">
        <v>1</v>
      </c>
      <c r="AW614">
        <v>1</v>
      </c>
      <c r="AZ614">
        <v>1</v>
      </c>
      <c r="BA614">
        <v>28.67</v>
      </c>
      <c r="BB614">
        <v>1</v>
      </c>
      <c r="BC614">
        <v>1</v>
      </c>
      <c r="BD614" t="s">
        <v>3</v>
      </c>
      <c r="BE614" t="s">
        <v>3</v>
      </c>
      <c r="BF614" t="s">
        <v>3</v>
      </c>
      <c r="BG614" t="s">
        <v>3</v>
      </c>
      <c r="BH614">
        <v>0</v>
      </c>
      <c r="BI614">
        <v>4</v>
      </c>
      <c r="BJ614" t="s">
        <v>406</v>
      </c>
      <c r="BM614">
        <v>381</v>
      </c>
      <c r="BN614">
        <v>0</v>
      </c>
      <c r="BO614" t="s">
        <v>3</v>
      </c>
      <c r="BP614">
        <v>0</v>
      </c>
      <c r="BQ614">
        <v>50</v>
      </c>
      <c r="BR614">
        <v>0</v>
      </c>
      <c r="BS614">
        <v>28.67</v>
      </c>
      <c r="BT614">
        <v>1</v>
      </c>
      <c r="BU614">
        <v>1</v>
      </c>
      <c r="BV614">
        <v>1</v>
      </c>
      <c r="BW614">
        <v>1</v>
      </c>
      <c r="BX614">
        <v>1</v>
      </c>
      <c r="BY614" t="s">
        <v>3</v>
      </c>
      <c r="BZ614">
        <v>70</v>
      </c>
      <c r="CA614">
        <v>41</v>
      </c>
      <c r="CB614" t="s">
        <v>3</v>
      </c>
      <c r="CE614">
        <v>30</v>
      </c>
      <c r="CF614">
        <v>0</v>
      </c>
      <c r="CG614">
        <v>0</v>
      </c>
      <c r="CM614">
        <v>0</v>
      </c>
      <c r="CN614" t="s">
        <v>3</v>
      </c>
      <c r="CO614">
        <v>0</v>
      </c>
      <c r="CP614">
        <f t="shared" si="585"/>
        <v>15437.07</v>
      </c>
      <c r="CQ614">
        <f t="shared" si="586"/>
        <v>0</v>
      </c>
      <c r="CR614">
        <f t="shared" si="587"/>
        <v>0</v>
      </c>
      <c r="CS614">
        <f t="shared" si="588"/>
        <v>0</v>
      </c>
      <c r="CT614">
        <f t="shared" si="589"/>
        <v>2572.85</v>
      </c>
      <c r="CU614">
        <f t="shared" si="590"/>
        <v>0</v>
      </c>
      <c r="CV614">
        <f t="shared" si="591"/>
        <v>5.4</v>
      </c>
      <c r="CW614">
        <f t="shared" si="592"/>
        <v>0</v>
      </c>
      <c r="CX614">
        <f t="shared" si="593"/>
        <v>0</v>
      </c>
      <c r="CY614">
        <f t="shared" si="594"/>
        <v>10805.948999999999</v>
      </c>
      <c r="CZ614">
        <f t="shared" si="595"/>
        <v>6329.1986999999999</v>
      </c>
      <c r="DC614" t="s">
        <v>3</v>
      </c>
      <c r="DD614" t="s">
        <v>3</v>
      </c>
      <c r="DE614" t="s">
        <v>3</v>
      </c>
      <c r="DF614" t="s">
        <v>3</v>
      </c>
      <c r="DG614" t="s">
        <v>3</v>
      </c>
      <c r="DH614" t="s">
        <v>3</v>
      </c>
      <c r="DI614" t="s">
        <v>3</v>
      </c>
      <c r="DJ614" t="s">
        <v>3</v>
      </c>
      <c r="DK614" t="s">
        <v>3</v>
      </c>
      <c r="DL614" t="s">
        <v>3</v>
      </c>
      <c r="DM614" t="s">
        <v>3</v>
      </c>
      <c r="DN614">
        <v>75</v>
      </c>
      <c r="DO614">
        <v>70</v>
      </c>
      <c r="DP614">
        <v>1</v>
      </c>
      <c r="DQ614">
        <v>1</v>
      </c>
      <c r="DU614">
        <v>1013</v>
      </c>
      <c r="DV614" t="s">
        <v>261</v>
      </c>
      <c r="DW614" t="s">
        <v>261</v>
      </c>
      <c r="DX614">
        <v>1</v>
      </c>
      <c r="DZ614" t="s">
        <v>3</v>
      </c>
      <c r="EA614" t="s">
        <v>3</v>
      </c>
      <c r="EB614" t="s">
        <v>3</v>
      </c>
      <c r="EC614" t="s">
        <v>3</v>
      </c>
      <c r="EE614">
        <v>54008125</v>
      </c>
      <c r="EF614">
        <v>50</v>
      </c>
      <c r="EG614" t="s">
        <v>343</v>
      </c>
      <c r="EH614">
        <v>0</v>
      </c>
      <c r="EI614" t="s">
        <v>3</v>
      </c>
      <c r="EJ614">
        <v>4</v>
      </c>
      <c r="EK614">
        <v>381</v>
      </c>
      <c r="EL614" t="s">
        <v>349</v>
      </c>
      <c r="EM614" t="s">
        <v>350</v>
      </c>
      <c r="EO614" t="s">
        <v>3</v>
      </c>
      <c r="EQ614">
        <v>0</v>
      </c>
      <c r="ER614">
        <v>89.74</v>
      </c>
      <c r="ES614">
        <v>0</v>
      </c>
      <c r="ET614">
        <v>0</v>
      </c>
      <c r="EU614">
        <v>0</v>
      </c>
      <c r="EV614">
        <v>89.74</v>
      </c>
      <c r="EW614">
        <v>5.4</v>
      </c>
      <c r="EX614">
        <v>0</v>
      </c>
      <c r="EY614">
        <v>0</v>
      </c>
      <c r="FQ614">
        <v>0</v>
      </c>
      <c r="FR614">
        <f t="shared" si="596"/>
        <v>0</v>
      </c>
      <c r="FS614">
        <v>0</v>
      </c>
      <c r="FX614">
        <v>75</v>
      </c>
      <c r="FY614">
        <v>70</v>
      </c>
      <c r="GA614" t="s">
        <v>3</v>
      </c>
      <c r="GD614">
        <v>0</v>
      </c>
      <c r="GF614">
        <v>-877619860</v>
      </c>
      <c r="GG614">
        <v>2</v>
      </c>
      <c r="GH614">
        <v>1</v>
      </c>
      <c r="GI614">
        <v>2</v>
      </c>
      <c r="GJ614">
        <v>0</v>
      </c>
      <c r="GK614">
        <f>ROUND(R614*(R12)/100,2)</f>
        <v>0</v>
      </c>
      <c r="GL614">
        <f t="shared" si="597"/>
        <v>0</v>
      </c>
      <c r="GM614">
        <f t="shared" si="598"/>
        <v>32572.22</v>
      </c>
      <c r="GN614">
        <f t="shared" si="599"/>
        <v>0</v>
      </c>
      <c r="GO614">
        <f t="shared" si="600"/>
        <v>0</v>
      </c>
      <c r="GP614">
        <f t="shared" si="601"/>
        <v>32572.22</v>
      </c>
      <c r="GR614">
        <v>0</v>
      </c>
      <c r="GS614">
        <v>0</v>
      </c>
      <c r="GT614">
        <v>0</v>
      </c>
      <c r="GU614" t="s">
        <v>3</v>
      </c>
      <c r="GV614">
        <f t="shared" si="602"/>
        <v>0</v>
      </c>
      <c r="GW614">
        <v>1</v>
      </c>
      <c r="GX614">
        <f t="shared" si="603"/>
        <v>0</v>
      </c>
      <c r="HA614">
        <v>0</v>
      </c>
      <c r="HB614">
        <v>0</v>
      </c>
      <c r="HC614">
        <f t="shared" si="604"/>
        <v>0</v>
      </c>
      <c r="HE614" t="s">
        <v>3</v>
      </c>
      <c r="HF614" t="s">
        <v>3</v>
      </c>
      <c r="HM614" t="s">
        <v>3</v>
      </c>
      <c r="HN614" t="s">
        <v>3</v>
      </c>
      <c r="HO614" t="s">
        <v>3</v>
      </c>
      <c r="HP614" t="s">
        <v>3</v>
      </c>
      <c r="HQ614" t="s">
        <v>3</v>
      </c>
      <c r="IK614">
        <v>0</v>
      </c>
    </row>
    <row r="615" spans="1:245" x14ac:dyDescent="0.2">
      <c r="A615">
        <v>17</v>
      </c>
      <c r="B615">
        <v>0</v>
      </c>
      <c r="C615">
        <f>ROW(SmtRes!A186)</f>
        <v>186</v>
      </c>
      <c r="D615">
        <f>ROW(EtalonRes!A186)</f>
        <v>186</v>
      </c>
      <c r="E615" t="s">
        <v>433</v>
      </c>
      <c r="F615" t="s">
        <v>408</v>
      </c>
      <c r="G615" t="s">
        <v>409</v>
      </c>
      <c r="H615" t="s">
        <v>410</v>
      </c>
      <c r="I615">
        <v>6</v>
      </c>
      <c r="J615">
        <v>0</v>
      </c>
      <c r="K615">
        <v>6</v>
      </c>
      <c r="O615">
        <f t="shared" si="565"/>
        <v>23155.61</v>
      </c>
      <c r="P615">
        <f t="shared" si="566"/>
        <v>0</v>
      </c>
      <c r="Q615">
        <f t="shared" si="567"/>
        <v>0</v>
      </c>
      <c r="R615">
        <f t="shared" si="568"/>
        <v>0</v>
      </c>
      <c r="S615">
        <f t="shared" si="569"/>
        <v>23155.61</v>
      </c>
      <c r="T615">
        <f t="shared" si="570"/>
        <v>0</v>
      </c>
      <c r="U615">
        <f t="shared" si="571"/>
        <v>48.599999999999994</v>
      </c>
      <c r="V615">
        <f t="shared" si="572"/>
        <v>0</v>
      </c>
      <c r="W615">
        <f t="shared" si="573"/>
        <v>0</v>
      </c>
      <c r="X615">
        <f t="shared" si="574"/>
        <v>16208.93</v>
      </c>
      <c r="Y615">
        <f t="shared" si="575"/>
        <v>9493.7999999999993</v>
      </c>
      <c r="AA615">
        <v>54436342</v>
      </c>
      <c r="AB615">
        <f t="shared" si="576"/>
        <v>134.61000000000001</v>
      </c>
      <c r="AC615">
        <f t="shared" si="577"/>
        <v>0</v>
      </c>
      <c r="AD615">
        <f t="shared" si="578"/>
        <v>0</v>
      </c>
      <c r="AE615">
        <f t="shared" si="579"/>
        <v>0</v>
      </c>
      <c r="AF615">
        <f t="shared" si="580"/>
        <v>134.61000000000001</v>
      </c>
      <c r="AG615">
        <f t="shared" si="581"/>
        <v>0</v>
      </c>
      <c r="AH615">
        <f t="shared" si="582"/>
        <v>8.1</v>
      </c>
      <c r="AI615">
        <f t="shared" si="583"/>
        <v>0</v>
      </c>
      <c r="AJ615">
        <f t="shared" si="584"/>
        <v>0</v>
      </c>
      <c r="AK615">
        <v>134.61000000000001</v>
      </c>
      <c r="AL615">
        <v>0</v>
      </c>
      <c r="AM615">
        <v>0</v>
      </c>
      <c r="AN615">
        <v>0</v>
      </c>
      <c r="AO615">
        <v>134.61000000000001</v>
      </c>
      <c r="AP615">
        <v>0</v>
      </c>
      <c r="AQ615">
        <v>8.1</v>
      </c>
      <c r="AR615">
        <v>0</v>
      </c>
      <c r="AS615">
        <v>0</v>
      </c>
      <c r="AT615">
        <v>70</v>
      </c>
      <c r="AU615">
        <v>41</v>
      </c>
      <c r="AV615">
        <v>1</v>
      </c>
      <c r="AW615">
        <v>1</v>
      </c>
      <c r="AZ615">
        <v>1</v>
      </c>
      <c r="BA615">
        <v>28.67</v>
      </c>
      <c r="BB615">
        <v>1</v>
      </c>
      <c r="BC615">
        <v>1</v>
      </c>
      <c r="BD615" t="s">
        <v>3</v>
      </c>
      <c r="BE615" t="s">
        <v>3</v>
      </c>
      <c r="BF615" t="s">
        <v>3</v>
      </c>
      <c r="BG615" t="s">
        <v>3</v>
      </c>
      <c r="BH615">
        <v>0</v>
      </c>
      <c r="BI615">
        <v>4</v>
      </c>
      <c r="BJ615" t="s">
        <v>411</v>
      </c>
      <c r="BM615">
        <v>381</v>
      </c>
      <c r="BN615">
        <v>0</v>
      </c>
      <c r="BO615" t="s">
        <v>3</v>
      </c>
      <c r="BP615">
        <v>0</v>
      </c>
      <c r="BQ615">
        <v>50</v>
      </c>
      <c r="BR615">
        <v>0</v>
      </c>
      <c r="BS615">
        <v>28.67</v>
      </c>
      <c r="BT615">
        <v>1</v>
      </c>
      <c r="BU615">
        <v>1</v>
      </c>
      <c r="BV615">
        <v>1</v>
      </c>
      <c r="BW615">
        <v>1</v>
      </c>
      <c r="BX615">
        <v>1</v>
      </c>
      <c r="BY615" t="s">
        <v>3</v>
      </c>
      <c r="BZ615">
        <v>70</v>
      </c>
      <c r="CA615">
        <v>41</v>
      </c>
      <c r="CB615" t="s">
        <v>3</v>
      </c>
      <c r="CE615">
        <v>30</v>
      </c>
      <c r="CF615">
        <v>0</v>
      </c>
      <c r="CG615">
        <v>0</v>
      </c>
      <c r="CM615">
        <v>0</v>
      </c>
      <c r="CN615" t="s">
        <v>3</v>
      </c>
      <c r="CO615">
        <v>0</v>
      </c>
      <c r="CP615">
        <f t="shared" si="585"/>
        <v>23155.61</v>
      </c>
      <c r="CQ615">
        <f t="shared" si="586"/>
        <v>0</v>
      </c>
      <c r="CR615">
        <f t="shared" si="587"/>
        <v>0</v>
      </c>
      <c r="CS615">
        <f t="shared" si="588"/>
        <v>0</v>
      </c>
      <c r="CT615">
        <f t="shared" si="589"/>
        <v>3859.27</v>
      </c>
      <c r="CU615">
        <f t="shared" si="590"/>
        <v>0</v>
      </c>
      <c r="CV615">
        <f t="shared" si="591"/>
        <v>8.1</v>
      </c>
      <c r="CW615">
        <f t="shared" si="592"/>
        <v>0</v>
      </c>
      <c r="CX615">
        <f t="shared" si="593"/>
        <v>0</v>
      </c>
      <c r="CY615">
        <f t="shared" si="594"/>
        <v>16208.927</v>
      </c>
      <c r="CZ615">
        <f t="shared" si="595"/>
        <v>9493.8001000000004</v>
      </c>
      <c r="DC615" t="s">
        <v>3</v>
      </c>
      <c r="DD615" t="s">
        <v>3</v>
      </c>
      <c r="DE615" t="s">
        <v>3</v>
      </c>
      <c r="DF615" t="s">
        <v>3</v>
      </c>
      <c r="DG615" t="s">
        <v>3</v>
      </c>
      <c r="DH615" t="s">
        <v>3</v>
      </c>
      <c r="DI615" t="s">
        <v>3</v>
      </c>
      <c r="DJ615" t="s">
        <v>3</v>
      </c>
      <c r="DK615" t="s">
        <v>3</v>
      </c>
      <c r="DL615" t="s">
        <v>3</v>
      </c>
      <c r="DM615" t="s">
        <v>3</v>
      </c>
      <c r="DN615">
        <v>75</v>
      </c>
      <c r="DO615">
        <v>70</v>
      </c>
      <c r="DP615">
        <v>1</v>
      </c>
      <c r="DQ615">
        <v>1</v>
      </c>
      <c r="DU615">
        <v>1013</v>
      </c>
      <c r="DV615" t="s">
        <v>410</v>
      </c>
      <c r="DW615" t="s">
        <v>410</v>
      </c>
      <c r="DX615">
        <v>1</v>
      </c>
      <c r="DZ615" t="s">
        <v>3</v>
      </c>
      <c r="EA615" t="s">
        <v>3</v>
      </c>
      <c r="EB615" t="s">
        <v>3</v>
      </c>
      <c r="EC615" t="s">
        <v>3</v>
      </c>
      <c r="EE615">
        <v>54008125</v>
      </c>
      <c r="EF615">
        <v>50</v>
      </c>
      <c r="EG615" t="s">
        <v>343</v>
      </c>
      <c r="EH615">
        <v>0</v>
      </c>
      <c r="EI615" t="s">
        <v>3</v>
      </c>
      <c r="EJ615">
        <v>4</v>
      </c>
      <c r="EK615">
        <v>381</v>
      </c>
      <c r="EL615" t="s">
        <v>349</v>
      </c>
      <c r="EM615" t="s">
        <v>350</v>
      </c>
      <c r="EO615" t="s">
        <v>3</v>
      </c>
      <c r="EQ615">
        <v>0</v>
      </c>
      <c r="ER615">
        <v>134.61000000000001</v>
      </c>
      <c r="ES615">
        <v>0</v>
      </c>
      <c r="ET615">
        <v>0</v>
      </c>
      <c r="EU615">
        <v>0</v>
      </c>
      <c r="EV615">
        <v>134.61000000000001</v>
      </c>
      <c r="EW615">
        <v>8.1</v>
      </c>
      <c r="EX615">
        <v>0</v>
      </c>
      <c r="EY615">
        <v>0</v>
      </c>
      <c r="FQ615">
        <v>0</v>
      </c>
      <c r="FR615">
        <f t="shared" si="596"/>
        <v>0</v>
      </c>
      <c r="FS615">
        <v>0</v>
      </c>
      <c r="FX615">
        <v>75</v>
      </c>
      <c r="FY615">
        <v>70</v>
      </c>
      <c r="GA615" t="s">
        <v>3</v>
      </c>
      <c r="GD615">
        <v>0</v>
      </c>
      <c r="GF615">
        <v>349998042</v>
      </c>
      <c r="GG615">
        <v>2</v>
      </c>
      <c r="GH615">
        <v>1</v>
      </c>
      <c r="GI615">
        <v>2</v>
      </c>
      <c r="GJ615">
        <v>0</v>
      </c>
      <c r="GK615">
        <f>ROUND(R615*(R12)/100,2)</f>
        <v>0</v>
      </c>
      <c r="GL615">
        <f t="shared" si="597"/>
        <v>0</v>
      </c>
      <c r="GM615">
        <f t="shared" si="598"/>
        <v>48858.34</v>
      </c>
      <c r="GN615">
        <f t="shared" si="599"/>
        <v>0</v>
      </c>
      <c r="GO615">
        <f t="shared" si="600"/>
        <v>0</v>
      </c>
      <c r="GP615">
        <f t="shared" si="601"/>
        <v>48858.34</v>
      </c>
      <c r="GR615">
        <v>0</v>
      </c>
      <c r="GS615">
        <v>0</v>
      </c>
      <c r="GT615">
        <v>0</v>
      </c>
      <c r="GU615" t="s">
        <v>3</v>
      </c>
      <c r="GV615">
        <f t="shared" si="602"/>
        <v>0</v>
      </c>
      <c r="GW615">
        <v>1</v>
      </c>
      <c r="GX615">
        <f t="shared" si="603"/>
        <v>0</v>
      </c>
      <c r="HA615">
        <v>0</v>
      </c>
      <c r="HB615">
        <v>0</v>
      </c>
      <c r="HC615">
        <f t="shared" si="604"/>
        <v>0</v>
      </c>
      <c r="HE615" t="s">
        <v>3</v>
      </c>
      <c r="HF615" t="s">
        <v>3</v>
      </c>
      <c r="HM615" t="s">
        <v>3</v>
      </c>
      <c r="HN615" t="s">
        <v>3</v>
      </c>
      <c r="HO615" t="s">
        <v>3</v>
      </c>
      <c r="HP615" t="s">
        <v>3</v>
      </c>
      <c r="HQ615" t="s">
        <v>3</v>
      </c>
      <c r="IK615">
        <v>0</v>
      </c>
    </row>
    <row r="616" spans="1:245" x14ac:dyDescent="0.2">
      <c r="A616">
        <v>17</v>
      </c>
      <c r="B616">
        <v>0</v>
      </c>
      <c r="C616">
        <f>ROW(SmtRes!A187)</f>
        <v>187</v>
      </c>
      <c r="D616">
        <f>ROW(EtalonRes!A187)</f>
        <v>187</v>
      </c>
      <c r="E616" t="s">
        <v>466</v>
      </c>
      <c r="F616" t="s">
        <v>413</v>
      </c>
      <c r="G616" t="s">
        <v>414</v>
      </c>
      <c r="H616" t="s">
        <v>388</v>
      </c>
      <c r="I616">
        <v>4</v>
      </c>
      <c r="J616">
        <v>0</v>
      </c>
      <c r="K616">
        <v>4</v>
      </c>
      <c r="O616">
        <f t="shared" si="565"/>
        <v>9302.84</v>
      </c>
      <c r="P616">
        <f t="shared" si="566"/>
        <v>0</v>
      </c>
      <c r="Q616">
        <f t="shared" si="567"/>
        <v>0</v>
      </c>
      <c r="R616">
        <f t="shared" si="568"/>
        <v>0</v>
      </c>
      <c r="S616">
        <f t="shared" si="569"/>
        <v>9302.84</v>
      </c>
      <c r="T616">
        <f t="shared" si="570"/>
        <v>0</v>
      </c>
      <c r="U616">
        <f t="shared" si="571"/>
        <v>21.6</v>
      </c>
      <c r="V616">
        <f t="shared" si="572"/>
        <v>0</v>
      </c>
      <c r="W616">
        <f t="shared" si="573"/>
        <v>0</v>
      </c>
      <c r="X616">
        <f t="shared" si="574"/>
        <v>6511.99</v>
      </c>
      <c r="Y616">
        <f t="shared" si="575"/>
        <v>3814.16</v>
      </c>
      <c r="AA616">
        <v>54436342</v>
      </c>
      <c r="AB616">
        <f t="shared" si="576"/>
        <v>81.12</v>
      </c>
      <c r="AC616">
        <f t="shared" si="577"/>
        <v>0</v>
      </c>
      <c r="AD616">
        <f t="shared" si="578"/>
        <v>0</v>
      </c>
      <c r="AE616">
        <f t="shared" si="579"/>
        <v>0</v>
      </c>
      <c r="AF616">
        <f t="shared" si="580"/>
        <v>81.12</v>
      </c>
      <c r="AG616">
        <f t="shared" si="581"/>
        <v>0</v>
      </c>
      <c r="AH616">
        <f t="shared" si="582"/>
        <v>5.4</v>
      </c>
      <c r="AI616">
        <f t="shared" si="583"/>
        <v>0</v>
      </c>
      <c r="AJ616">
        <f t="shared" si="584"/>
        <v>0</v>
      </c>
      <c r="AK616">
        <v>81.12</v>
      </c>
      <c r="AL616">
        <v>0</v>
      </c>
      <c r="AM616">
        <v>0</v>
      </c>
      <c r="AN616">
        <v>0</v>
      </c>
      <c r="AO616">
        <v>81.12</v>
      </c>
      <c r="AP616">
        <v>0</v>
      </c>
      <c r="AQ616">
        <v>5.4</v>
      </c>
      <c r="AR616">
        <v>0</v>
      </c>
      <c r="AS616">
        <v>0</v>
      </c>
      <c r="AT616">
        <v>70</v>
      </c>
      <c r="AU616">
        <v>41</v>
      </c>
      <c r="AV616">
        <v>1</v>
      </c>
      <c r="AW616">
        <v>1</v>
      </c>
      <c r="AZ616">
        <v>1</v>
      </c>
      <c r="BA616">
        <v>28.67</v>
      </c>
      <c r="BB616">
        <v>1</v>
      </c>
      <c r="BC616">
        <v>1</v>
      </c>
      <c r="BD616" t="s">
        <v>3</v>
      </c>
      <c r="BE616" t="s">
        <v>3</v>
      </c>
      <c r="BF616" t="s">
        <v>3</v>
      </c>
      <c r="BG616" t="s">
        <v>3</v>
      </c>
      <c r="BH616">
        <v>0</v>
      </c>
      <c r="BI616">
        <v>4</v>
      </c>
      <c r="BJ616" t="s">
        <v>415</v>
      </c>
      <c r="BM616">
        <v>381</v>
      </c>
      <c r="BN616">
        <v>0</v>
      </c>
      <c r="BO616" t="s">
        <v>3</v>
      </c>
      <c r="BP616">
        <v>0</v>
      </c>
      <c r="BQ616">
        <v>50</v>
      </c>
      <c r="BR616">
        <v>0</v>
      </c>
      <c r="BS616">
        <v>28.67</v>
      </c>
      <c r="BT616">
        <v>1</v>
      </c>
      <c r="BU616">
        <v>1</v>
      </c>
      <c r="BV616">
        <v>1</v>
      </c>
      <c r="BW616">
        <v>1</v>
      </c>
      <c r="BX616">
        <v>1</v>
      </c>
      <c r="BY616" t="s">
        <v>3</v>
      </c>
      <c r="BZ616">
        <v>70</v>
      </c>
      <c r="CA616">
        <v>41</v>
      </c>
      <c r="CB616" t="s">
        <v>3</v>
      </c>
      <c r="CE616">
        <v>30</v>
      </c>
      <c r="CF616">
        <v>0</v>
      </c>
      <c r="CG616">
        <v>0</v>
      </c>
      <c r="CM616">
        <v>0</v>
      </c>
      <c r="CN616" t="s">
        <v>3</v>
      </c>
      <c r="CO616">
        <v>0</v>
      </c>
      <c r="CP616">
        <f t="shared" si="585"/>
        <v>9302.84</v>
      </c>
      <c r="CQ616">
        <f t="shared" si="586"/>
        <v>0</v>
      </c>
      <c r="CR616">
        <f t="shared" si="587"/>
        <v>0</v>
      </c>
      <c r="CS616">
        <f t="shared" si="588"/>
        <v>0</v>
      </c>
      <c r="CT616">
        <f t="shared" si="589"/>
        <v>2325.71</v>
      </c>
      <c r="CU616">
        <f t="shared" si="590"/>
        <v>0</v>
      </c>
      <c r="CV616">
        <f t="shared" si="591"/>
        <v>5.4</v>
      </c>
      <c r="CW616">
        <f t="shared" si="592"/>
        <v>0</v>
      </c>
      <c r="CX616">
        <f t="shared" si="593"/>
        <v>0</v>
      </c>
      <c r="CY616">
        <f t="shared" si="594"/>
        <v>6511.9879999999994</v>
      </c>
      <c r="CZ616">
        <f t="shared" si="595"/>
        <v>3814.1643999999997</v>
      </c>
      <c r="DC616" t="s">
        <v>3</v>
      </c>
      <c r="DD616" t="s">
        <v>3</v>
      </c>
      <c r="DE616" t="s">
        <v>3</v>
      </c>
      <c r="DF616" t="s">
        <v>3</v>
      </c>
      <c r="DG616" t="s">
        <v>3</v>
      </c>
      <c r="DH616" t="s">
        <v>3</v>
      </c>
      <c r="DI616" t="s">
        <v>3</v>
      </c>
      <c r="DJ616" t="s">
        <v>3</v>
      </c>
      <c r="DK616" t="s">
        <v>3</v>
      </c>
      <c r="DL616" t="s">
        <v>3</v>
      </c>
      <c r="DM616" t="s">
        <v>3</v>
      </c>
      <c r="DN616">
        <v>75</v>
      </c>
      <c r="DO616">
        <v>70</v>
      </c>
      <c r="DP616">
        <v>1</v>
      </c>
      <c r="DQ616">
        <v>1</v>
      </c>
      <c r="DU616">
        <v>1013</v>
      </c>
      <c r="DV616" t="s">
        <v>388</v>
      </c>
      <c r="DW616" t="s">
        <v>388</v>
      </c>
      <c r="DX616">
        <v>1</v>
      </c>
      <c r="DZ616" t="s">
        <v>3</v>
      </c>
      <c r="EA616" t="s">
        <v>3</v>
      </c>
      <c r="EB616" t="s">
        <v>3</v>
      </c>
      <c r="EC616" t="s">
        <v>3</v>
      </c>
      <c r="EE616">
        <v>54008125</v>
      </c>
      <c r="EF616">
        <v>50</v>
      </c>
      <c r="EG616" t="s">
        <v>343</v>
      </c>
      <c r="EH616">
        <v>0</v>
      </c>
      <c r="EI616" t="s">
        <v>3</v>
      </c>
      <c r="EJ616">
        <v>4</v>
      </c>
      <c r="EK616">
        <v>381</v>
      </c>
      <c r="EL616" t="s">
        <v>349</v>
      </c>
      <c r="EM616" t="s">
        <v>350</v>
      </c>
      <c r="EO616" t="s">
        <v>3</v>
      </c>
      <c r="EQ616">
        <v>0</v>
      </c>
      <c r="ER616">
        <v>81.12</v>
      </c>
      <c r="ES616">
        <v>0</v>
      </c>
      <c r="ET616">
        <v>0</v>
      </c>
      <c r="EU616">
        <v>0</v>
      </c>
      <c r="EV616">
        <v>81.12</v>
      </c>
      <c r="EW616">
        <v>5.4</v>
      </c>
      <c r="EX616">
        <v>0</v>
      </c>
      <c r="EY616">
        <v>0</v>
      </c>
      <c r="FQ616">
        <v>0</v>
      </c>
      <c r="FR616">
        <f t="shared" si="596"/>
        <v>0</v>
      </c>
      <c r="FS616">
        <v>0</v>
      </c>
      <c r="FX616">
        <v>75</v>
      </c>
      <c r="FY616">
        <v>70</v>
      </c>
      <c r="GA616" t="s">
        <v>3</v>
      </c>
      <c r="GD616">
        <v>0</v>
      </c>
      <c r="GF616">
        <v>-300752502</v>
      </c>
      <c r="GG616">
        <v>2</v>
      </c>
      <c r="GH616">
        <v>1</v>
      </c>
      <c r="GI616">
        <v>2</v>
      </c>
      <c r="GJ616">
        <v>0</v>
      </c>
      <c r="GK616">
        <f>ROUND(R616*(R12)/100,2)</f>
        <v>0</v>
      </c>
      <c r="GL616">
        <f t="shared" si="597"/>
        <v>0</v>
      </c>
      <c r="GM616">
        <f t="shared" si="598"/>
        <v>19628.990000000002</v>
      </c>
      <c r="GN616">
        <f t="shared" si="599"/>
        <v>0</v>
      </c>
      <c r="GO616">
        <f t="shared" si="600"/>
        <v>0</v>
      </c>
      <c r="GP616">
        <f t="shared" si="601"/>
        <v>19628.990000000002</v>
      </c>
      <c r="GR616">
        <v>0</v>
      </c>
      <c r="GS616">
        <v>0</v>
      </c>
      <c r="GT616">
        <v>0</v>
      </c>
      <c r="GU616" t="s">
        <v>3</v>
      </c>
      <c r="GV616">
        <f t="shared" si="602"/>
        <v>0</v>
      </c>
      <c r="GW616">
        <v>1</v>
      </c>
      <c r="GX616">
        <f t="shared" si="603"/>
        <v>0</v>
      </c>
      <c r="HA616">
        <v>0</v>
      </c>
      <c r="HB616">
        <v>0</v>
      </c>
      <c r="HC616">
        <f t="shared" si="604"/>
        <v>0</v>
      </c>
      <c r="HE616" t="s">
        <v>3</v>
      </c>
      <c r="HF616" t="s">
        <v>3</v>
      </c>
      <c r="HM616" t="s">
        <v>3</v>
      </c>
      <c r="HN616" t="s">
        <v>3</v>
      </c>
      <c r="HO616" t="s">
        <v>3</v>
      </c>
      <c r="HP616" t="s">
        <v>3</v>
      </c>
      <c r="HQ616" t="s">
        <v>3</v>
      </c>
      <c r="IK616">
        <v>0</v>
      </c>
    </row>
    <row r="617" spans="1:245" x14ac:dyDescent="0.2">
      <c r="A617">
        <v>17</v>
      </c>
      <c r="B617">
        <v>0</v>
      </c>
      <c r="C617">
        <f>ROW(SmtRes!A188)</f>
        <v>188</v>
      </c>
      <c r="D617">
        <f>ROW(EtalonRes!A188)</f>
        <v>188</v>
      </c>
      <c r="E617" t="s">
        <v>467</v>
      </c>
      <c r="F617" t="s">
        <v>417</v>
      </c>
      <c r="G617" t="s">
        <v>418</v>
      </c>
      <c r="H617" t="s">
        <v>362</v>
      </c>
      <c r="I617">
        <v>24</v>
      </c>
      <c r="J617">
        <v>0</v>
      </c>
      <c r="K617">
        <v>24</v>
      </c>
      <c r="O617">
        <f t="shared" si="565"/>
        <v>3922.06</v>
      </c>
      <c r="P617">
        <f t="shared" si="566"/>
        <v>0</v>
      </c>
      <c r="Q617">
        <f t="shared" si="567"/>
        <v>0</v>
      </c>
      <c r="R617">
        <f t="shared" si="568"/>
        <v>0</v>
      </c>
      <c r="S617">
        <f t="shared" si="569"/>
        <v>3922.06</v>
      </c>
      <c r="T617">
        <f t="shared" si="570"/>
        <v>0</v>
      </c>
      <c r="U617">
        <f t="shared" si="571"/>
        <v>8.64</v>
      </c>
      <c r="V617">
        <f t="shared" si="572"/>
        <v>0</v>
      </c>
      <c r="W617">
        <f t="shared" si="573"/>
        <v>0</v>
      </c>
      <c r="X617">
        <f t="shared" si="574"/>
        <v>2745.44</v>
      </c>
      <c r="Y617">
        <f t="shared" si="575"/>
        <v>1608.04</v>
      </c>
      <c r="AA617">
        <v>54436342</v>
      </c>
      <c r="AB617">
        <f t="shared" si="576"/>
        <v>5.7</v>
      </c>
      <c r="AC617">
        <f t="shared" si="577"/>
        <v>0</v>
      </c>
      <c r="AD617">
        <f t="shared" si="578"/>
        <v>0</v>
      </c>
      <c r="AE617">
        <f t="shared" si="579"/>
        <v>0</v>
      </c>
      <c r="AF617">
        <f t="shared" si="580"/>
        <v>5.7</v>
      </c>
      <c r="AG617">
        <f t="shared" si="581"/>
        <v>0</v>
      </c>
      <c r="AH617">
        <f t="shared" si="582"/>
        <v>0.36</v>
      </c>
      <c r="AI617">
        <f t="shared" si="583"/>
        <v>0</v>
      </c>
      <c r="AJ617">
        <f t="shared" si="584"/>
        <v>0</v>
      </c>
      <c r="AK617">
        <v>5.7</v>
      </c>
      <c r="AL617">
        <v>0</v>
      </c>
      <c r="AM617">
        <v>0</v>
      </c>
      <c r="AN617">
        <v>0</v>
      </c>
      <c r="AO617">
        <v>5.7</v>
      </c>
      <c r="AP617">
        <v>0</v>
      </c>
      <c r="AQ617">
        <v>0.36</v>
      </c>
      <c r="AR617">
        <v>0</v>
      </c>
      <c r="AS617">
        <v>0</v>
      </c>
      <c r="AT617">
        <v>70</v>
      </c>
      <c r="AU617">
        <v>41</v>
      </c>
      <c r="AV617">
        <v>1</v>
      </c>
      <c r="AW617">
        <v>1</v>
      </c>
      <c r="AZ617">
        <v>1</v>
      </c>
      <c r="BA617">
        <v>28.67</v>
      </c>
      <c r="BB617">
        <v>1</v>
      </c>
      <c r="BC617">
        <v>1</v>
      </c>
      <c r="BD617" t="s">
        <v>3</v>
      </c>
      <c r="BE617" t="s">
        <v>3</v>
      </c>
      <c r="BF617" t="s">
        <v>3</v>
      </c>
      <c r="BG617" t="s">
        <v>3</v>
      </c>
      <c r="BH617">
        <v>0</v>
      </c>
      <c r="BI617">
        <v>4</v>
      </c>
      <c r="BJ617" t="s">
        <v>419</v>
      </c>
      <c r="BM617">
        <v>381</v>
      </c>
      <c r="BN617">
        <v>0</v>
      </c>
      <c r="BO617" t="s">
        <v>3</v>
      </c>
      <c r="BP617">
        <v>0</v>
      </c>
      <c r="BQ617">
        <v>50</v>
      </c>
      <c r="BR617">
        <v>0</v>
      </c>
      <c r="BS617">
        <v>28.67</v>
      </c>
      <c r="BT617">
        <v>1</v>
      </c>
      <c r="BU617">
        <v>1</v>
      </c>
      <c r="BV617">
        <v>1</v>
      </c>
      <c r="BW617">
        <v>1</v>
      </c>
      <c r="BX617">
        <v>1</v>
      </c>
      <c r="BY617" t="s">
        <v>3</v>
      </c>
      <c r="BZ617">
        <v>70</v>
      </c>
      <c r="CA617">
        <v>41</v>
      </c>
      <c r="CB617" t="s">
        <v>3</v>
      </c>
      <c r="CE617">
        <v>30</v>
      </c>
      <c r="CF617">
        <v>0</v>
      </c>
      <c r="CG617">
        <v>0</v>
      </c>
      <c r="CM617">
        <v>0</v>
      </c>
      <c r="CN617" t="s">
        <v>3</v>
      </c>
      <c r="CO617">
        <v>0</v>
      </c>
      <c r="CP617">
        <f t="shared" si="585"/>
        <v>3922.06</v>
      </c>
      <c r="CQ617">
        <f t="shared" si="586"/>
        <v>0</v>
      </c>
      <c r="CR617">
        <f t="shared" si="587"/>
        <v>0</v>
      </c>
      <c r="CS617">
        <f t="shared" si="588"/>
        <v>0</v>
      </c>
      <c r="CT617">
        <f t="shared" si="589"/>
        <v>163.41999999999999</v>
      </c>
      <c r="CU617">
        <f t="shared" si="590"/>
        <v>0</v>
      </c>
      <c r="CV617">
        <f t="shared" si="591"/>
        <v>0.36</v>
      </c>
      <c r="CW617">
        <f t="shared" si="592"/>
        <v>0</v>
      </c>
      <c r="CX617">
        <f t="shared" si="593"/>
        <v>0</v>
      </c>
      <c r="CY617">
        <f t="shared" si="594"/>
        <v>2745.442</v>
      </c>
      <c r="CZ617">
        <f t="shared" si="595"/>
        <v>1608.0445999999999</v>
      </c>
      <c r="DC617" t="s">
        <v>3</v>
      </c>
      <c r="DD617" t="s">
        <v>3</v>
      </c>
      <c r="DE617" t="s">
        <v>3</v>
      </c>
      <c r="DF617" t="s">
        <v>3</v>
      </c>
      <c r="DG617" t="s">
        <v>3</v>
      </c>
      <c r="DH617" t="s">
        <v>3</v>
      </c>
      <c r="DI617" t="s">
        <v>3</v>
      </c>
      <c r="DJ617" t="s">
        <v>3</v>
      </c>
      <c r="DK617" t="s">
        <v>3</v>
      </c>
      <c r="DL617" t="s">
        <v>3</v>
      </c>
      <c r="DM617" t="s">
        <v>3</v>
      </c>
      <c r="DN617">
        <v>75</v>
      </c>
      <c r="DO617">
        <v>70</v>
      </c>
      <c r="DP617">
        <v>1</v>
      </c>
      <c r="DQ617">
        <v>1</v>
      </c>
      <c r="DU617">
        <v>1013</v>
      </c>
      <c r="DV617" t="s">
        <v>362</v>
      </c>
      <c r="DW617" t="s">
        <v>362</v>
      </c>
      <c r="DX617">
        <v>1</v>
      </c>
      <c r="DZ617" t="s">
        <v>3</v>
      </c>
      <c r="EA617" t="s">
        <v>3</v>
      </c>
      <c r="EB617" t="s">
        <v>3</v>
      </c>
      <c r="EC617" t="s">
        <v>3</v>
      </c>
      <c r="EE617">
        <v>54008125</v>
      </c>
      <c r="EF617">
        <v>50</v>
      </c>
      <c r="EG617" t="s">
        <v>343</v>
      </c>
      <c r="EH617">
        <v>0</v>
      </c>
      <c r="EI617" t="s">
        <v>3</v>
      </c>
      <c r="EJ617">
        <v>4</v>
      </c>
      <c r="EK617">
        <v>381</v>
      </c>
      <c r="EL617" t="s">
        <v>349</v>
      </c>
      <c r="EM617" t="s">
        <v>350</v>
      </c>
      <c r="EO617" t="s">
        <v>3</v>
      </c>
      <c r="EQ617">
        <v>0</v>
      </c>
      <c r="ER617">
        <v>5.7</v>
      </c>
      <c r="ES617">
        <v>0</v>
      </c>
      <c r="ET617">
        <v>0</v>
      </c>
      <c r="EU617">
        <v>0</v>
      </c>
      <c r="EV617">
        <v>5.7</v>
      </c>
      <c r="EW617">
        <v>0.36</v>
      </c>
      <c r="EX617">
        <v>0</v>
      </c>
      <c r="EY617">
        <v>0</v>
      </c>
      <c r="FQ617">
        <v>0</v>
      </c>
      <c r="FR617">
        <f t="shared" si="596"/>
        <v>0</v>
      </c>
      <c r="FS617">
        <v>0</v>
      </c>
      <c r="FX617">
        <v>75</v>
      </c>
      <c r="FY617">
        <v>70</v>
      </c>
      <c r="GA617" t="s">
        <v>3</v>
      </c>
      <c r="GD617">
        <v>0</v>
      </c>
      <c r="GF617">
        <v>-1696171817</v>
      </c>
      <c r="GG617">
        <v>2</v>
      </c>
      <c r="GH617">
        <v>1</v>
      </c>
      <c r="GI617">
        <v>2</v>
      </c>
      <c r="GJ617">
        <v>0</v>
      </c>
      <c r="GK617">
        <f>ROUND(R617*(R12)/100,2)</f>
        <v>0</v>
      </c>
      <c r="GL617">
        <f t="shared" si="597"/>
        <v>0</v>
      </c>
      <c r="GM617">
        <f t="shared" si="598"/>
        <v>8275.5400000000009</v>
      </c>
      <c r="GN617">
        <f t="shared" si="599"/>
        <v>0</v>
      </c>
      <c r="GO617">
        <f t="shared" si="600"/>
        <v>0</v>
      </c>
      <c r="GP617">
        <f t="shared" si="601"/>
        <v>8275.5400000000009</v>
      </c>
      <c r="GR617">
        <v>0</v>
      </c>
      <c r="GS617">
        <v>0</v>
      </c>
      <c r="GT617">
        <v>0</v>
      </c>
      <c r="GU617" t="s">
        <v>3</v>
      </c>
      <c r="GV617">
        <f t="shared" si="602"/>
        <v>0</v>
      </c>
      <c r="GW617">
        <v>1</v>
      </c>
      <c r="GX617">
        <f t="shared" si="603"/>
        <v>0</v>
      </c>
      <c r="HA617">
        <v>0</v>
      </c>
      <c r="HB617">
        <v>0</v>
      </c>
      <c r="HC617">
        <f t="shared" si="604"/>
        <v>0</v>
      </c>
      <c r="HE617" t="s">
        <v>3</v>
      </c>
      <c r="HF617" t="s">
        <v>3</v>
      </c>
      <c r="HM617" t="s">
        <v>3</v>
      </c>
      <c r="HN617" t="s">
        <v>3</v>
      </c>
      <c r="HO617" t="s">
        <v>3</v>
      </c>
      <c r="HP617" t="s">
        <v>3</v>
      </c>
      <c r="HQ617" t="s">
        <v>3</v>
      </c>
      <c r="IK617">
        <v>0</v>
      </c>
    </row>
    <row r="618" spans="1:245" x14ac:dyDescent="0.2">
      <c r="A618">
        <v>17</v>
      </c>
      <c r="B618">
        <v>0</v>
      </c>
      <c r="C618">
        <f>ROW(SmtRes!A189)</f>
        <v>189</v>
      </c>
      <c r="D618">
        <f>ROW(EtalonRes!A189)</f>
        <v>189</v>
      </c>
      <c r="E618" t="s">
        <v>468</v>
      </c>
      <c r="F618" t="s">
        <v>421</v>
      </c>
      <c r="G618" t="s">
        <v>422</v>
      </c>
      <c r="H618" t="s">
        <v>423</v>
      </c>
      <c r="I618">
        <v>10</v>
      </c>
      <c r="J618">
        <v>0</v>
      </c>
      <c r="K618">
        <v>10</v>
      </c>
      <c r="O618">
        <f t="shared" si="565"/>
        <v>4538.46</v>
      </c>
      <c r="P618">
        <f t="shared" si="566"/>
        <v>0</v>
      </c>
      <c r="Q618">
        <f t="shared" si="567"/>
        <v>0</v>
      </c>
      <c r="R618">
        <f t="shared" si="568"/>
        <v>0</v>
      </c>
      <c r="S618">
        <f t="shared" si="569"/>
        <v>4538.46</v>
      </c>
      <c r="T618">
        <f t="shared" si="570"/>
        <v>0</v>
      </c>
      <c r="U618">
        <f t="shared" si="571"/>
        <v>10</v>
      </c>
      <c r="V618">
        <f t="shared" si="572"/>
        <v>0</v>
      </c>
      <c r="W618">
        <f t="shared" si="573"/>
        <v>0</v>
      </c>
      <c r="X618">
        <f t="shared" si="574"/>
        <v>3176.92</v>
      </c>
      <c r="Y618">
        <f t="shared" si="575"/>
        <v>1860.77</v>
      </c>
      <c r="AA618">
        <v>54436342</v>
      </c>
      <c r="AB618">
        <f t="shared" si="576"/>
        <v>15.83</v>
      </c>
      <c r="AC618">
        <f t="shared" si="577"/>
        <v>0</v>
      </c>
      <c r="AD618">
        <f t="shared" si="578"/>
        <v>0</v>
      </c>
      <c r="AE618">
        <f t="shared" si="579"/>
        <v>0</v>
      </c>
      <c r="AF618">
        <f t="shared" si="580"/>
        <v>15.83</v>
      </c>
      <c r="AG618">
        <f t="shared" si="581"/>
        <v>0</v>
      </c>
      <c r="AH618">
        <f t="shared" si="582"/>
        <v>1</v>
      </c>
      <c r="AI618">
        <f t="shared" si="583"/>
        <v>0</v>
      </c>
      <c r="AJ618">
        <f t="shared" si="584"/>
        <v>0</v>
      </c>
      <c r="AK618">
        <v>15.83</v>
      </c>
      <c r="AL618">
        <v>0</v>
      </c>
      <c r="AM618">
        <v>0</v>
      </c>
      <c r="AN618">
        <v>0</v>
      </c>
      <c r="AO618">
        <v>15.83</v>
      </c>
      <c r="AP618">
        <v>0</v>
      </c>
      <c r="AQ618">
        <v>1</v>
      </c>
      <c r="AR618">
        <v>0</v>
      </c>
      <c r="AS618">
        <v>0</v>
      </c>
      <c r="AT618">
        <v>70</v>
      </c>
      <c r="AU618">
        <v>41</v>
      </c>
      <c r="AV618">
        <v>1</v>
      </c>
      <c r="AW618">
        <v>1</v>
      </c>
      <c r="AZ618">
        <v>1</v>
      </c>
      <c r="BA618">
        <v>28.67</v>
      </c>
      <c r="BB618">
        <v>1</v>
      </c>
      <c r="BC618">
        <v>1</v>
      </c>
      <c r="BD618" t="s">
        <v>3</v>
      </c>
      <c r="BE618" t="s">
        <v>3</v>
      </c>
      <c r="BF618" t="s">
        <v>3</v>
      </c>
      <c r="BG618" t="s">
        <v>3</v>
      </c>
      <c r="BH618">
        <v>0</v>
      </c>
      <c r="BI618">
        <v>4</v>
      </c>
      <c r="BJ618" t="s">
        <v>424</v>
      </c>
      <c r="BM618">
        <v>381</v>
      </c>
      <c r="BN618">
        <v>0</v>
      </c>
      <c r="BO618" t="s">
        <v>3</v>
      </c>
      <c r="BP618">
        <v>0</v>
      </c>
      <c r="BQ618">
        <v>50</v>
      </c>
      <c r="BR618">
        <v>0</v>
      </c>
      <c r="BS618">
        <v>28.67</v>
      </c>
      <c r="BT618">
        <v>1</v>
      </c>
      <c r="BU618">
        <v>1</v>
      </c>
      <c r="BV618">
        <v>1</v>
      </c>
      <c r="BW618">
        <v>1</v>
      </c>
      <c r="BX618">
        <v>1</v>
      </c>
      <c r="BY618" t="s">
        <v>3</v>
      </c>
      <c r="BZ618">
        <v>70</v>
      </c>
      <c r="CA618">
        <v>41</v>
      </c>
      <c r="CB618" t="s">
        <v>3</v>
      </c>
      <c r="CE618">
        <v>30</v>
      </c>
      <c r="CF618">
        <v>0</v>
      </c>
      <c r="CG618">
        <v>0</v>
      </c>
      <c r="CM618">
        <v>0</v>
      </c>
      <c r="CN618" t="s">
        <v>3</v>
      </c>
      <c r="CO618">
        <v>0</v>
      </c>
      <c r="CP618">
        <f t="shared" si="585"/>
        <v>4538.46</v>
      </c>
      <c r="CQ618">
        <f t="shared" si="586"/>
        <v>0</v>
      </c>
      <c r="CR618">
        <f t="shared" si="587"/>
        <v>0</v>
      </c>
      <c r="CS618">
        <f t="shared" si="588"/>
        <v>0</v>
      </c>
      <c r="CT618">
        <f t="shared" si="589"/>
        <v>453.85</v>
      </c>
      <c r="CU618">
        <f t="shared" si="590"/>
        <v>0</v>
      </c>
      <c r="CV618">
        <f t="shared" si="591"/>
        <v>1</v>
      </c>
      <c r="CW618">
        <f t="shared" si="592"/>
        <v>0</v>
      </c>
      <c r="CX618">
        <f t="shared" si="593"/>
        <v>0</v>
      </c>
      <c r="CY618">
        <f t="shared" si="594"/>
        <v>3176.922</v>
      </c>
      <c r="CZ618">
        <f t="shared" si="595"/>
        <v>1860.7685999999999</v>
      </c>
      <c r="DC618" t="s">
        <v>3</v>
      </c>
      <c r="DD618" t="s">
        <v>3</v>
      </c>
      <c r="DE618" t="s">
        <v>3</v>
      </c>
      <c r="DF618" t="s">
        <v>3</v>
      </c>
      <c r="DG618" t="s">
        <v>3</v>
      </c>
      <c r="DH618" t="s">
        <v>3</v>
      </c>
      <c r="DI618" t="s">
        <v>3</v>
      </c>
      <c r="DJ618" t="s">
        <v>3</v>
      </c>
      <c r="DK618" t="s">
        <v>3</v>
      </c>
      <c r="DL618" t="s">
        <v>3</v>
      </c>
      <c r="DM618" t="s">
        <v>3</v>
      </c>
      <c r="DN618">
        <v>75</v>
      </c>
      <c r="DO618">
        <v>70</v>
      </c>
      <c r="DP618">
        <v>1</v>
      </c>
      <c r="DQ618">
        <v>1</v>
      </c>
      <c r="DU618">
        <v>1013</v>
      </c>
      <c r="DV618" t="s">
        <v>423</v>
      </c>
      <c r="DW618" t="s">
        <v>423</v>
      </c>
      <c r="DX618">
        <v>1</v>
      </c>
      <c r="DZ618" t="s">
        <v>3</v>
      </c>
      <c r="EA618" t="s">
        <v>3</v>
      </c>
      <c r="EB618" t="s">
        <v>3</v>
      </c>
      <c r="EC618" t="s">
        <v>3</v>
      </c>
      <c r="EE618">
        <v>54008125</v>
      </c>
      <c r="EF618">
        <v>50</v>
      </c>
      <c r="EG618" t="s">
        <v>343</v>
      </c>
      <c r="EH618">
        <v>0</v>
      </c>
      <c r="EI618" t="s">
        <v>3</v>
      </c>
      <c r="EJ618">
        <v>4</v>
      </c>
      <c r="EK618">
        <v>381</v>
      </c>
      <c r="EL618" t="s">
        <v>349</v>
      </c>
      <c r="EM618" t="s">
        <v>350</v>
      </c>
      <c r="EO618" t="s">
        <v>3</v>
      </c>
      <c r="EQ618">
        <v>0</v>
      </c>
      <c r="ER618">
        <v>15.83</v>
      </c>
      <c r="ES618">
        <v>0</v>
      </c>
      <c r="ET618">
        <v>0</v>
      </c>
      <c r="EU618">
        <v>0</v>
      </c>
      <c r="EV618">
        <v>15.83</v>
      </c>
      <c r="EW618">
        <v>1</v>
      </c>
      <c r="EX618">
        <v>0</v>
      </c>
      <c r="EY618">
        <v>0</v>
      </c>
      <c r="FQ618">
        <v>0</v>
      </c>
      <c r="FR618">
        <f t="shared" si="596"/>
        <v>0</v>
      </c>
      <c r="FS618">
        <v>0</v>
      </c>
      <c r="FX618">
        <v>75</v>
      </c>
      <c r="FY618">
        <v>70</v>
      </c>
      <c r="GA618" t="s">
        <v>3</v>
      </c>
      <c r="GD618">
        <v>0</v>
      </c>
      <c r="GF618">
        <v>1410826513</v>
      </c>
      <c r="GG618">
        <v>2</v>
      </c>
      <c r="GH618">
        <v>1</v>
      </c>
      <c r="GI618">
        <v>2</v>
      </c>
      <c r="GJ618">
        <v>0</v>
      </c>
      <c r="GK618">
        <f>ROUND(R618*(R12)/100,2)</f>
        <v>0</v>
      </c>
      <c r="GL618">
        <f t="shared" si="597"/>
        <v>0</v>
      </c>
      <c r="GM618">
        <f t="shared" si="598"/>
        <v>9576.15</v>
      </c>
      <c r="GN618">
        <f t="shared" si="599"/>
        <v>0</v>
      </c>
      <c r="GO618">
        <f t="shared" si="600"/>
        <v>0</v>
      </c>
      <c r="GP618">
        <f t="shared" si="601"/>
        <v>9576.15</v>
      </c>
      <c r="GR618">
        <v>0</v>
      </c>
      <c r="GS618">
        <v>0</v>
      </c>
      <c r="GT618">
        <v>0</v>
      </c>
      <c r="GU618" t="s">
        <v>3</v>
      </c>
      <c r="GV618">
        <f t="shared" si="602"/>
        <v>0</v>
      </c>
      <c r="GW618">
        <v>1</v>
      </c>
      <c r="GX618">
        <f t="shared" si="603"/>
        <v>0</v>
      </c>
      <c r="HA618">
        <v>0</v>
      </c>
      <c r="HB618">
        <v>0</v>
      </c>
      <c r="HC618">
        <f t="shared" si="604"/>
        <v>0</v>
      </c>
      <c r="HE618" t="s">
        <v>3</v>
      </c>
      <c r="HF618" t="s">
        <v>3</v>
      </c>
      <c r="HM618" t="s">
        <v>3</v>
      </c>
      <c r="HN618" t="s">
        <v>3</v>
      </c>
      <c r="HO618" t="s">
        <v>3</v>
      </c>
      <c r="HP618" t="s">
        <v>3</v>
      </c>
      <c r="HQ618" t="s">
        <v>3</v>
      </c>
      <c r="IK618">
        <v>0</v>
      </c>
    </row>
    <row r="619" spans="1:245" x14ac:dyDescent="0.2">
      <c r="A619">
        <v>17</v>
      </c>
      <c r="B619">
        <v>0</v>
      </c>
      <c r="C619">
        <f>ROW(SmtRes!A190)</f>
        <v>190</v>
      </c>
      <c r="D619">
        <f>ROW(EtalonRes!A190)</f>
        <v>190</v>
      </c>
      <c r="E619" t="s">
        <v>469</v>
      </c>
      <c r="F619" t="s">
        <v>426</v>
      </c>
      <c r="G619" t="s">
        <v>427</v>
      </c>
      <c r="H619" t="s">
        <v>423</v>
      </c>
      <c r="I619">
        <v>10</v>
      </c>
      <c r="J619">
        <v>0</v>
      </c>
      <c r="K619">
        <v>10</v>
      </c>
      <c r="O619">
        <f t="shared" si="565"/>
        <v>8168.08</v>
      </c>
      <c r="P619">
        <f t="shared" si="566"/>
        <v>0</v>
      </c>
      <c r="Q619">
        <f t="shared" si="567"/>
        <v>0</v>
      </c>
      <c r="R619">
        <f t="shared" si="568"/>
        <v>0</v>
      </c>
      <c r="S619">
        <f t="shared" si="569"/>
        <v>8168.08</v>
      </c>
      <c r="T619">
        <f t="shared" si="570"/>
        <v>0</v>
      </c>
      <c r="U619">
        <f t="shared" si="571"/>
        <v>18</v>
      </c>
      <c r="V619">
        <f t="shared" si="572"/>
        <v>0</v>
      </c>
      <c r="W619">
        <f t="shared" si="573"/>
        <v>0</v>
      </c>
      <c r="X619">
        <f t="shared" si="574"/>
        <v>5717.66</v>
      </c>
      <c r="Y619">
        <f t="shared" si="575"/>
        <v>3348.91</v>
      </c>
      <c r="AA619">
        <v>54436342</v>
      </c>
      <c r="AB619">
        <f t="shared" si="576"/>
        <v>28.49</v>
      </c>
      <c r="AC619">
        <f t="shared" si="577"/>
        <v>0</v>
      </c>
      <c r="AD619">
        <f t="shared" si="578"/>
        <v>0</v>
      </c>
      <c r="AE619">
        <f t="shared" si="579"/>
        <v>0</v>
      </c>
      <c r="AF619">
        <f t="shared" si="580"/>
        <v>28.49</v>
      </c>
      <c r="AG619">
        <f t="shared" si="581"/>
        <v>0</v>
      </c>
      <c r="AH619">
        <f t="shared" si="582"/>
        <v>1.8</v>
      </c>
      <c r="AI619">
        <f t="shared" si="583"/>
        <v>0</v>
      </c>
      <c r="AJ619">
        <f t="shared" si="584"/>
        <v>0</v>
      </c>
      <c r="AK619">
        <v>28.49</v>
      </c>
      <c r="AL619">
        <v>0</v>
      </c>
      <c r="AM619">
        <v>0</v>
      </c>
      <c r="AN619">
        <v>0</v>
      </c>
      <c r="AO619">
        <v>28.49</v>
      </c>
      <c r="AP619">
        <v>0</v>
      </c>
      <c r="AQ619">
        <v>1.8</v>
      </c>
      <c r="AR619">
        <v>0</v>
      </c>
      <c r="AS619">
        <v>0</v>
      </c>
      <c r="AT619">
        <v>70</v>
      </c>
      <c r="AU619">
        <v>41</v>
      </c>
      <c r="AV619">
        <v>1</v>
      </c>
      <c r="AW619">
        <v>1</v>
      </c>
      <c r="AZ619">
        <v>1</v>
      </c>
      <c r="BA619">
        <v>28.67</v>
      </c>
      <c r="BB619">
        <v>1</v>
      </c>
      <c r="BC619">
        <v>1</v>
      </c>
      <c r="BD619" t="s">
        <v>3</v>
      </c>
      <c r="BE619" t="s">
        <v>3</v>
      </c>
      <c r="BF619" t="s">
        <v>3</v>
      </c>
      <c r="BG619" t="s">
        <v>3</v>
      </c>
      <c r="BH619">
        <v>0</v>
      </c>
      <c r="BI619">
        <v>4</v>
      </c>
      <c r="BJ619" t="s">
        <v>428</v>
      </c>
      <c r="BM619">
        <v>381</v>
      </c>
      <c r="BN619">
        <v>0</v>
      </c>
      <c r="BO619" t="s">
        <v>3</v>
      </c>
      <c r="BP619">
        <v>0</v>
      </c>
      <c r="BQ619">
        <v>50</v>
      </c>
      <c r="BR619">
        <v>0</v>
      </c>
      <c r="BS619">
        <v>28.67</v>
      </c>
      <c r="BT619">
        <v>1</v>
      </c>
      <c r="BU619">
        <v>1</v>
      </c>
      <c r="BV619">
        <v>1</v>
      </c>
      <c r="BW619">
        <v>1</v>
      </c>
      <c r="BX619">
        <v>1</v>
      </c>
      <c r="BY619" t="s">
        <v>3</v>
      </c>
      <c r="BZ619">
        <v>70</v>
      </c>
      <c r="CA619">
        <v>41</v>
      </c>
      <c r="CB619" t="s">
        <v>3</v>
      </c>
      <c r="CE619">
        <v>30</v>
      </c>
      <c r="CF619">
        <v>0</v>
      </c>
      <c r="CG619">
        <v>0</v>
      </c>
      <c r="CM619">
        <v>0</v>
      </c>
      <c r="CN619" t="s">
        <v>3</v>
      </c>
      <c r="CO619">
        <v>0</v>
      </c>
      <c r="CP619">
        <f t="shared" si="585"/>
        <v>8168.08</v>
      </c>
      <c r="CQ619">
        <f t="shared" si="586"/>
        <v>0</v>
      </c>
      <c r="CR619">
        <f t="shared" si="587"/>
        <v>0</v>
      </c>
      <c r="CS619">
        <f t="shared" si="588"/>
        <v>0</v>
      </c>
      <c r="CT619">
        <f t="shared" si="589"/>
        <v>816.81</v>
      </c>
      <c r="CU619">
        <f t="shared" si="590"/>
        <v>0</v>
      </c>
      <c r="CV619">
        <f t="shared" si="591"/>
        <v>1.8</v>
      </c>
      <c r="CW619">
        <f t="shared" si="592"/>
        <v>0</v>
      </c>
      <c r="CX619">
        <f t="shared" si="593"/>
        <v>0</v>
      </c>
      <c r="CY619">
        <f t="shared" si="594"/>
        <v>5717.6559999999999</v>
      </c>
      <c r="CZ619">
        <f t="shared" si="595"/>
        <v>3348.9127999999996</v>
      </c>
      <c r="DC619" t="s">
        <v>3</v>
      </c>
      <c r="DD619" t="s">
        <v>3</v>
      </c>
      <c r="DE619" t="s">
        <v>3</v>
      </c>
      <c r="DF619" t="s">
        <v>3</v>
      </c>
      <c r="DG619" t="s">
        <v>3</v>
      </c>
      <c r="DH619" t="s">
        <v>3</v>
      </c>
      <c r="DI619" t="s">
        <v>3</v>
      </c>
      <c r="DJ619" t="s">
        <v>3</v>
      </c>
      <c r="DK619" t="s">
        <v>3</v>
      </c>
      <c r="DL619" t="s">
        <v>3</v>
      </c>
      <c r="DM619" t="s">
        <v>3</v>
      </c>
      <c r="DN619">
        <v>75</v>
      </c>
      <c r="DO619">
        <v>70</v>
      </c>
      <c r="DP619">
        <v>1</v>
      </c>
      <c r="DQ619">
        <v>1</v>
      </c>
      <c r="DU619">
        <v>1013</v>
      </c>
      <c r="DV619" t="s">
        <v>423</v>
      </c>
      <c r="DW619" t="s">
        <v>423</v>
      </c>
      <c r="DX619">
        <v>1</v>
      </c>
      <c r="DZ619" t="s">
        <v>3</v>
      </c>
      <c r="EA619" t="s">
        <v>3</v>
      </c>
      <c r="EB619" t="s">
        <v>3</v>
      </c>
      <c r="EC619" t="s">
        <v>3</v>
      </c>
      <c r="EE619">
        <v>54008125</v>
      </c>
      <c r="EF619">
        <v>50</v>
      </c>
      <c r="EG619" t="s">
        <v>343</v>
      </c>
      <c r="EH619">
        <v>0</v>
      </c>
      <c r="EI619" t="s">
        <v>3</v>
      </c>
      <c r="EJ619">
        <v>4</v>
      </c>
      <c r="EK619">
        <v>381</v>
      </c>
      <c r="EL619" t="s">
        <v>349</v>
      </c>
      <c r="EM619" t="s">
        <v>350</v>
      </c>
      <c r="EO619" t="s">
        <v>3</v>
      </c>
      <c r="EQ619">
        <v>0</v>
      </c>
      <c r="ER619">
        <v>28.49</v>
      </c>
      <c r="ES619">
        <v>0</v>
      </c>
      <c r="ET619">
        <v>0</v>
      </c>
      <c r="EU619">
        <v>0</v>
      </c>
      <c r="EV619">
        <v>28.49</v>
      </c>
      <c r="EW619">
        <v>1.8</v>
      </c>
      <c r="EX619">
        <v>0</v>
      </c>
      <c r="EY619">
        <v>0</v>
      </c>
      <c r="FQ619">
        <v>0</v>
      </c>
      <c r="FR619">
        <f t="shared" si="596"/>
        <v>0</v>
      </c>
      <c r="FS619">
        <v>0</v>
      </c>
      <c r="FX619">
        <v>75</v>
      </c>
      <c r="FY619">
        <v>70</v>
      </c>
      <c r="GA619" t="s">
        <v>3</v>
      </c>
      <c r="GD619">
        <v>0</v>
      </c>
      <c r="GF619">
        <v>1938557821</v>
      </c>
      <c r="GG619">
        <v>2</v>
      </c>
      <c r="GH619">
        <v>1</v>
      </c>
      <c r="GI619">
        <v>2</v>
      </c>
      <c r="GJ619">
        <v>0</v>
      </c>
      <c r="GK619">
        <f>ROUND(R619*(R12)/100,2)</f>
        <v>0</v>
      </c>
      <c r="GL619">
        <f t="shared" si="597"/>
        <v>0</v>
      </c>
      <c r="GM619">
        <f t="shared" si="598"/>
        <v>17234.650000000001</v>
      </c>
      <c r="GN619">
        <f t="shared" si="599"/>
        <v>0</v>
      </c>
      <c r="GO619">
        <f t="shared" si="600"/>
        <v>0</v>
      </c>
      <c r="GP619">
        <f t="shared" si="601"/>
        <v>17234.650000000001</v>
      </c>
      <c r="GR619">
        <v>0</v>
      </c>
      <c r="GS619">
        <v>0</v>
      </c>
      <c r="GT619">
        <v>0</v>
      </c>
      <c r="GU619" t="s">
        <v>3</v>
      </c>
      <c r="GV619">
        <f t="shared" si="602"/>
        <v>0</v>
      </c>
      <c r="GW619">
        <v>1</v>
      </c>
      <c r="GX619">
        <f t="shared" si="603"/>
        <v>0</v>
      </c>
      <c r="HA619">
        <v>0</v>
      </c>
      <c r="HB619">
        <v>0</v>
      </c>
      <c r="HC619">
        <f t="shared" si="604"/>
        <v>0</v>
      </c>
      <c r="HE619" t="s">
        <v>3</v>
      </c>
      <c r="HF619" t="s">
        <v>3</v>
      </c>
      <c r="HM619" t="s">
        <v>3</v>
      </c>
      <c r="HN619" t="s">
        <v>3</v>
      </c>
      <c r="HO619" t="s">
        <v>3</v>
      </c>
      <c r="HP619" t="s">
        <v>3</v>
      </c>
      <c r="HQ619" t="s">
        <v>3</v>
      </c>
      <c r="IK619">
        <v>0</v>
      </c>
    </row>
    <row r="620" spans="1:245" x14ac:dyDescent="0.2">
      <c r="A620">
        <v>17</v>
      </c>
      <c r="B620">
        <v>0</v>
      </c>
      <c r="C620">
        <f>ROW(SmtRes!A191)</f>
        <v>191</v>
      </c>
      <c r="D620">
        <f>ROW(EtalonRes!A191)</f>
        <v>191</v>
      </c>
      <c r="E620" t="s">
        <v>470</v>
      </c>
      <c r="F620" t="s">
        <v>430</v>
      </c>
      <c r="G620" t="s">
        <v>431</v>
      </c>
      <c r="H620" t="s">
        <v>423</v>
      </c>
      <c r="I620">
        <v>10</v>
      </c>
      <c r="J620">
        <v>0</v>
      </c>
      <c r="K620">
        <v>10</v>
      </c>
      <c r="O620">
        <f t="shared" si="565"/>
        <v>16336.17</v>
      </c>
      <c r="P620">
        <f t="shared" si="566"/>
        <v>0</v>
      </c>
      <c r="Q620">
        <f t="shared" si="567"/>
        <v>0</v>
      </c>
      <c r="R620">
        <f t="shared" si="568"/>
        <v>0</v>
      </c>
      <c r="S620">
        <f t="shared" si="569"/>
        <v>16336.17</v>
      </c>
      <c r="T620">
        <f t="shared" si="570"/>
        <v>0</v>
      </c>
      <c r="U620">
        <f t="shared" si="571"/>
        <v>36</v>
      </c>
      <c r="V620">
        <f t="shared" si="572"/>
        <v>0</v>
      </c>
      <c r="W620">
        <f t="shared" si="573"/>
        <v>0</v>
      </c>
      <c r="X620">
        <f t="shared" si="574"/>
        <v>11435.32</v>
      </c>
      <c r="Y620">
        <f t="shared" si="575"/>
        <v>6697.83</v>
      </c>
      <c r="AA620">
        <v>54436342</v>
      </c>
      <c r="AB620">
        <f t="shared" si="576"/>
        <v>56.98</v>
      </c>
      <c r="AC620">
        <f t="shared" si="577"/>
        <v>0</v>
      </c>
      <c r="AD620">
        <f t="shared" si="578"/>
        <v>0</v>
      </c>
      <c r="AE620">
        <f t="shared" si="579"/>
        <v>0</v>
      </c>
      <c r="AF620">
        <f t="shared" si="580"/>
        <v>56.98</v>
      </c>
      <c r="AG620">
        <f t="shared" si="581"/>
        <v>0</v>
      </c>
      <c r="AH620">
        <f t="shared" si="582"/>
        <v>3.6</v>
      </c>
      <c r="AI620">
        <f t="shared" si="583"/>
        <v>0</v>
      </c>
      <c r="AJ620">
        <f t="shared" si="584"/>
        <v>0</v>
      </c>
      <c r="AK620">
        <v>56.98</v>
      </c>
      <c r="AL620">
        <v>0</v>
      </c>
      <c r="AM620">
        <v>0</v>
      </c>
      <c r="AN620">
        <v>0</v>
      </c>
      <c r="AO620">
        <v>56.98</v>
      </c>
      <c r="AP620">
        <v>0</v>
      </c>
      <c r="AQ620">
        <v>3.6</v>
      </c>
      <c r="AR620">
        <v>0</v>
      </c>
      <c r="AS620">
        <v>0</v>
      </c>
      <c r="AT620">
        <v>70</v>
      </c>
      <c r="AU620">
        <v>41</v>
      </c>
      <c r="AV620">
        <v>1</v>
      </c>
      <c r="AW620">
        <v>1</v>
      </c>
      <c r="AZ620">
        <v>1</v>
      </c>
      <c r="BA620">
        <v>28.67</v>
      </c>
      <c r="BB620">
        <v>1</v>
      </c>
      <c r="BC620">
        <v>1</v>
      </c>
      <c r="BD620" t="s">
        <v>3</v>
      </c>
      <c r="BE620" t="s">
        <v>3</v>
      </c>
      <c r="BF620" t="s">
        <v>3</v>
      </c>
      <c r="BG620" t="s">
        <v>3</v>
      </c>
      <c r="BH620">
        <v>0</v>
      </c>
      <c r="BI620">
        <v>4</v>
      </c>
      <c r="BJ620" t="s">
        <v>432</v>
      </c>
      <c r="BM620">
        <v>381</v>
      </c>
      <c r="BN620">
        <v>0</v>
      </c>
      <c r="BO620" t="s">
        <v>3</v>
      </c>
      <c r="BP620">
        <v>0</v>
      </c>
      <c r="BQ620">
        <v>50</v>
      </c>
      <c r="BR620">
        <v>0</v>
      </c>
      <c r="BS620">
        <v>28.67</v>
      </c>
      <c r="BT620">
        <v>1</v>
      </c>
      <c r="BU620">
        <v>1</v>
      </c>
      <c r="BV620">
        <v>1</v>
      </c>
      <c r="BW620">
        <v>1</v>
      </c>
      <c r="BX620">
        <v>1</v>
      </c>
      <c r="BY620" t="s">
        <v>3</v>
      </c>
      <c r="BZ620">
        <v>70</v>
      </c>
      <c r="CA620">
        <v>41</v>
      </c>
      <c r="CB620" t="s">
        <v>3</v>
      </c>
      <c r="CE620">
        <v>30</v>
      </c>
      <c r="CF620">
        <v>0</v>
      </c>
      <c r="CG620">
        <v>0</v>
      </c>
      <c r="CM620">
        <v>0</v>
      </c>
      <c r="CN620" t="s">
        <v>3</v>
      </c>
      <c r="CO620">
        <v>0</v>
      </c>
      <c r="CP620">
        <f t="shared" si="585"/>
        <v>16336.17</v>
      </c>
      <c r="CQ620">
        <f t="shared" si="586"/>
        <v>0</v>
      </c>
      <c r="CR620">
        <f t="shared" si="587"/>
        <v>0</v>
      </c>
      <c r="CS620">
        <f t="shared" si="588"/>
        <v>0</v>
      </c>
      <c r="CT620">
        <f t="shared" si="589"/>
        <v>1633.62</v>
      </c>
      <c r="CU620">
        <f t="shared" si="590"/>
        <v>0</v>
      </c>
      <c r="CV620">
        <f t="shared" si="591"/>
        <v>3.6</v>
      </c>
      <c r="CW620">
        <f t="shared" si="592"/>
        <v>0</v>
      </c>
      <c r="CX620">
        <f t="shared" si="593"/>
        <v>0</v>
      </c>
      <c r="CY620">
        <f t="shared" si="594"/>
        <v>11435.319</v>
      </c>
      <c r="CZ620">
        <f t="shared" si="595"/>
        <v>6697.8296999999993</v>
      </c>
      <c r="DC620" t="s">
        <v>3</v>
      </c>
      <c r="DD620" t="s">
        <v>3</v>
      </c>
      <c r="DE620" t="s">
        <v>3</v>
      </c>
      <c r="DF620" t="s">
        <v>3</v>
      </c>
      <c r="DG620" t="s">
        <v>3</v>
      </c>
      <c r="DH620" t="s">
        <v>3</v>
      </c>
      <c r="DI620" t="s">
        <v>3</v>
      </c>
      <c r="DJ620" t="s">
        <v>3</v>
      </c>
      <c r="DK620" t="s">
        <v>3</v>
      </c>
      <c r="DL620" t="s">
        <v>3</v>
      </c>
      <c r="DM620" t="s">
        <v>3</v>
      </c>
      <c r="DN620">
        <v>75</v>
      </c>
      <c r="DO620">
        <v>70</v>
      </c>
      <c r="DP620">
        <v>1</v>
      </c>
      <c r="DQ620">
        <v>1</v>
      </c>
      <c r="DU620">
        <v>1013</v>
      </c>
      <c r="DV620" t="s">
        <v>423</v>
      </c>
      <c r="DW620" t="s">
        <v>423</v>
      </c>
      <c r="DX620">
        <v>1</v>
      </c>
      <c r="DZ620" t="s">
        <v>3</v>
      </c>
      <c r="EA620" t="s">
        <v>3</v>
      </c>
      <c r="EB620" t="s">
        <v>3</v>
      </c>
      <c r="EC620" t="s">
        <v>3</v>
      </c>
      <c r="EE620">
        <v>54008125</v>
      </c>
      <c r="EF620">
        <v>50</v>
      </c>
      <c r="EG620" t="s">
        <v>343</v>
      </c>
      <c r="EH620">
        <v>0</v>
      </c>
      <c r="EI620" t="s">
        <v>3</v>
      </c>
      <c r="EJ620">
        <v>4</v>
      </c>
      <c r="EK620">
        <v>381</v>
      </c>
      <c r="EL620" t="s">
        <v>349</v>
      </c>
      <c r="EM620" t="s">
        <v>350</v>
      </c>
      <c r="EO620" t="s">
        <v>3</v>
      </c>
      <c r="EQ620">
        <v>0</v>
      </c>
      <c r="ER620">
        <v>56.98</v>
      </c>
      <c r="ES620">
        <v>0</v>
      </c>
      <c r="ET620">
        <v>0</v>
      </c>
      <c r="EU620">
        <v>0</v>
      </c>
      <c r="EV620">
        <v>56.98</v>
      </c>
      <c r="EW620">
        <v>3.6</v>
      </c>
      <c r="EX620">
        <v>0</v>
      </c>
      <c r="EY620">
        <v>0</v>
      </c>
      <c r="FQ620">
        <v>0</v>
      </c>
      <c r="FR620">
        <f t="shared" si="596"/>
        <v>0</v>
      </c>
      <c r="FS620">
        <v>0</v>
      </c>
      <c r="FX620">
        <v>75</v>
      </c>
      <c r="FY620">
        <v>70</v>
      </c>
      <c r="GA620" t="s">
        <v>3</v>
      </c>
      <c r="GD620">
        <v>0</v>
      </c>
      <c r="GF620">
        <v>-1451824893</v>
      </c>
      <c r="GG620">
        <v>2</v>
      </c>
      <c r="GH620">
        <v>1</v>
      </c>
      <c r="GI620">
        <v>2</v>
      </c>
      <c r="GJ620">
        <v>0</v>
      </c>
      <c r="GK620">
        <f>ROUND(R620*(R12)/100,2)</f>
        <v>0</v>
      </c>
      <c r="GL620">
        <f t="shared" si="597"/>
        <v>0</v>
      </c>
      <c r="GM620">
        <f t="shared" si="598"/>
        <v>34469.32</v>
      </c>
      <c r="GN620">
        <f t="shared" si="599"/>
        <v>0</v>
      </c>
      <c r="GO620">
        <f t="shared" si="600"/>
        <v>0</v>
      </c>
      <c r="GP620">
        <f t="shared" si="601"/>
        <v>34469.32</v>
      </c>
      <c r="GR620">
        <v>0</v>
      </c>
      <c r="GS620">
        <v>0</v>
      </c>
      <c r="GT620">
        <v>0</v>
      </c>
      <c r="GU620" t="s">
        <v>3</v>
      </c>
      <c r="GV620">
        <f t="shared" si="602"/>
        <v>0</v>
      </c>
      <c r="GW620">
        <v>1</v>
      </c>
      <c r="GX620">
        <f t="shared" si="603"/>
        <v>0</v>
      </c>
      <c r="HA620">
        <v>0</v>
      </c>
      <c r="HB620">
        <v>0</v>
      </c>
      <c r="HC620">
        <f t="shared" si="604"/>
        <v>0</v>
      </c>
      <c r="HE620" t="s">
        <v>3</v>
      </c>
      <c r="HF620" t="s">
        <v>3</v>
      </c>
      <c r="HM620" t="s">
        <v>3</v>
      </c>
      <c r="HN620" t="s">
        <v>3</v>
      </c>
      <c r="HO620" t="s">
        <v>3</v>
      </c>
      <c r="HP620" t="s">
        <v>3</v>
      </c>
      <c r="HQ620" t="s">
        <v>3</v>
      </c>
      <c r="IK620">
        <v>0</v>
      </c>
    </row>
    <row r="621" spans="1:245" x14ac:dyDescent="0.2">
      <c r="A621">
        <v>17</v>
      </c>
      <c r="B621">
        <v>0</v>
      </c>
      <c r="C621">
        <f>ROW(SmtRes!A192)</f>
        <v>192</v>
      </c>
      <c r="D621">
        <f>ROW(EtalonRes!A192)</f>
        <v>192</v>
      </c>
      <c r="E621" t="s">
        <v>471</v>
      </c>
      <c r="F621" t="s">
        <v>434</v>
      </c>
      <c r="G621" t="s">
        <v>435</v>
      </c>
      <c r="H621" t="s">
        <v>436</v>
      </c>
      <c r="I621">
        <v>10</v>
      </c>
      <c r="J621">
        <v>0</v>
      </c>
      <c r="K621">
        <v>10</v>
      </c>
      <c r="O621">
        <f t="shared" si="565"/>
        <v>679.48</v>
      </c>
      <c r="P621">
        <f t="shared" si="566"/>
        <v>0</v>
      </c>
      <c r="Q621">
        <f t="shared" si="567"/>
        <v>0</v>
      </c>
      <c r="R621">
        <f t="shared" si="568"/>
        <v>0</v>
      </c>
      <c r="S621">
        <f t="shared" si="569"/>
        <v>679.48</v>
      </c>
      <c r="T621">
        <f t="shared" si="570"/>
        <v>0</v>
      </c>
      <c r="U621">
        <f t="shared" si="571"/>
        <v>1.5</v>
      </c>
      <c r="V621">
        <f t="shared" si="572"/>
        <v>0</v>
      </c>
      <c r="W621">
        <f t="shared" si="573"/>
        <v>0</v>
      </c>
      <c r="X621">
        <f t="shared" si="574"/>
        <v>475.64</v>
      </c>
      <c r="Y621">
        <f t="shared" si="575"/>
        <v>278.58999999999997</v>
      </c>
      <c r="AA621">
        <v>54436342</v>
      </c>
      <c r="AB621">
        <f t="shared" si="576"/>
        <v>2.37</v>
      </c>
      <c r="AC621">
        <f t="shared" si="577"/>
        <v>0</v>
      </c>
      <c r="AD621">
        <f t="shared" si="578"/>
        <v>0</v>
      </c>
      <c r="AE621">
        <f t="shared" si="579"/>
        <v>0</v>
      </c>
      <c r="AF621">
        <f t="shared" si="580"/>
        <v>2.37</v>
      </c>
      <c r="AG621">
        <f t="shared" si="581"/>
        <v>0</v>
      </c>
      <c r="AH621">
        <f t="shared" si="582"/>
        <v>0.15</v>
      </c>
      <c r="AI621">
        <f t="shared" si="583"/>
        <v>0</v>
      </c>
      <c r="AJ621">
        <f t="shared" si="584"/>
        <v>0</v>
      </c>
      <c r="AK621">
        <v>2.37</v>
      </c>
      <c r="AL621">
        <v>0</v>
      </c>
      <c r="AM621">
        <v>0</v>
      </c>
      <c r="AN621">
        <v>0</v>
      </c>
      <c r="AO621">
        <v>2.37</v>
      </c>
      <c r="AP621">
        <v>0</v>
      </c>
      <c r="AQ621">
        <v>0.15</v>
      </c>
      <c r="AR621">
        <v>0</v>
      </c>
      <c r="AS621">
        <v>0</v>
      </c>
      <c r="AT621">
        <v>70</v>
      </c>
      <c r="AU621">
        <v>41</v>
      </c>
      <c r="AV621">
        <v>1</v>
      </c>
      <c r="AW621">
        <v>1</v>
      </c>
      <c r="AZ621">
        <v>1</v>
      </c>
      <c r="BA621">
        <v>28.67</v>
      </c>
      <c r="BB621">
        <v>1</v>
      </c>
      <c r="BC621">
        <v>1</v>
      </c>
      <c r="BD621" t="s">
        <v>3</v>
      </c>
      <c r="BE621" t="s">
        <v>3</v>
      </c>
      <c r="BF621" t="s">
        <v>3</v>
      </c>
      <c r="BG621" t="s">
        <v>3</v>
      </c>
      <c r="BH621">
        <v>0</v>
      </c>
      <c r="BI621">
        <v>4</v>
      </c>
      <c r="BJ621" t="s">
        <v>437</v>
      </c>
      <c r="BM621">
        <v>381</v>
      </c>
      <c r="BN621">
        <v>0</v>
      </c>
      <c r="BO621" t="s">
        <v>3</v>
      </c>
      <c r="BP621">
        <v>0</v>
      </c>
      <c r="BQ621">
        <v>50</v>
      </c>
      <c r="BR621">
        <v>0</v>
      </c>
      <c r="BS621">
        <v>28.67</v>
      </c>
      <c r="BT621">
        <v>1</v>
      </c>
      <c r="BU621">
        <v>1</v>
      </c>
      <c r="BV621">
        <v>1</v>
      </c>
      <c r="BW621">
        <v>1</v>
      </c>
      <c r="BX621">
        <v>1</v>
      </c>
      <c r="BY621" t="s">
        <v>3</v>
      </c>
      <c r="BZ621">
        <v>70</v>
      </c>
      <c r="CA621">
        <v>41</v>
      </c>
      <c r="CB621" t="s">
        <v>3</v>
      </c>
      <c r="CE621">
        <v>30</v>
      </c>
      <c r="CF621">
        <v>0</v>
      </c>
      <c r="CG621">
        <v>0</v>
      </c>
      <c r="CM621">
        <v>0</v>
      </c>
      <c r="CN621" t="s">
        <v>3</v>
      </c>
      <c r="CO621">
        <v>0</v>
      </c>
      <c r="CP621">
        <f t="shared" si="585"/>
        <v>679.48</v>
      </c>
      <c r="CQ621">
        <f t="shared" si="586"/>
        <v>0</v>
      </c>
      <c r="CR621">
        <f t="shared" si="587"/>
        <v>0</v>
      </c>
      <c r="CS621">
        <f t="shared" si="588"/>
        <v>0</v>
      </c>
      <c r="CT621">
        <f t="shared" si="589"/>
        <v>67.95</v>
      </c>
      <c r="CU621">
        <f t="shared" si="590"/>
        <v>0</v>
      </c>
      <c r="CV621">
        <f t="shared" si="591"/>
        <v>0.15</v>
      </c>
      <c r="CW621">
        <f t="shared" si="592"/>
        <v>0</v>
      </c>
      <c r="CX621">
        <f t="shared" si="593"/>
        <v>0</v>
      </c>
      <c r="CY621">
        <f t="shared" si="594"/>
        <v>475.63599999999997</v>
      </c>
      <c r="CZ621">
        <f t="shared" si="595"/>
        <v>278.58679999999998</v>
      </c>
      <c r="DC621" t="s">
        <v>3</v>
      </c>
      <c r="DD621" t="s">
        <v>3</v>
      </c>
      <c r="DE621" t="s">
        <v>3</v>
      </c>
      <c r="DF621" t="s">
        <v>3</v>
      </c>
      <c r="DG621" t="s">
        <v>3</v>
      </c>
      <c r="DH621" t="s">
        <v>3</v>
      </c>
      <c r="DI621" t="s">
        <v>3</v>
      </c>
      <c r="DJ621" t="s">
        <v>3</v>
      </c>
      <c r="DK621" t="s">
        <v>3</v>
      </c>
      <c r="DL621" t="s">
        <v>3</v>
      </c>
      <c r="DM621" t="s">
        <v>3</v>
      </c>
      <c r="DN621">
        <v>75</v>
      </c>
      <c r="DO621">
        <v>70</v>
      </c>
      <c r="DP621">
        <v>1</v>
      </c>
      <c r="DQ621">
        <v>1</v>
      </c>
      <c r="DU621">
        <v>1013</v>
      </c>
      <c r="DV621" t="s">
        <v>436</v>
      </c>
      <c r="DW621" t="s">
        <v>436</v>
      </c>
      <c r="DX621">
        <v>1</v>
      </c>
      <c r="DZ621" t="s">
        <v>3</v>
      </c>
      <c r="EA621" t="s">
        <v>3</v>
      </c>
      <c r="EB621" t="s">
        <v>3</v>
      </c>
      <c r="EC621" t="s">
        <v>3</v>
      </c>
      <c r="EE621">
        <v>54008125</v>
      </c>
      <c r="EF621">
        <v>50</v>
      </c>
      <c r="EG621" t="s">
        <v>343</v>
      </c>
      <c r="EH621">
        <v>0</v>
      </c>
      <c r="EI621" t="s">
        <v>3</v>
      </c>
      <c r="EJ621">
        <v>4</v>
      </c>
      <c r="EK621">
        <v>381</v>
      </c>
      <c r="EL621" t="s">
        <v>349</v>
      </c>
      <c r="EM621" t="s">
        <v>350</v>
      </c>
      <c r="EO621" t="s">
        <v>3</v>
      </c>
      <c r="EQ621">
        <v>0</v>
      </c>
      <c r="ER621">
        <v>2.37</v>
      </c>
      <c r="ES621">
        <v>0</v>
      </c>
      <c r="ET621">
        <v>0</v>
      </c>
      <c r="EU621">
        <v>0</v>
      </c>
      <c r="EV621">
        <v>2.37</v>
      </c>
      <c r="EW621">
        <v>0.15</v>
      </c>
      <c r="EX621">
        <v>0</v>
      </c>
      <c r="EY621">
        <v>0</v>
      </c>
      <c r="FQ621">
        <v>0</v>
      </c>
      <c r="FR621">
        <f t="shared" si="596"/>
        <v>0</v>
      </c>
      <c r="FS621">
        <v>0</v>
      </c>
      <c r="FX621">
        <v>75</v>
      </c>
      <c r="FY621">
        <v>70</v>
      </c>
      <c r="GA621" t="s">
        <v>3</v>
      </c>
      <c r="GD621">
        <v>0</v>
      </c>
      <c r="GF621">
        <v>1779724524</v>
      </c>
      <c r="GG621">
        <v>2</v>
      </c>
      <c r="GH621">
        <v>1</v>
      </c>
      <c r="GI621">
        <v>2</v>
      </c>
      <c r="GJ621">
        <v>0</v>
      </c>
      <c r="GK621">
        <f>ROUND(R621*(R12)/100,2)</f>
        <v>0</v>
      </c>
      <c r="GL621">
        <f t="shared" si="597"/>
        <v>0</v>
      </c>
      <c r="GM621">
        <f t="shared" si="598"/>
        <v>1433.71</v>
      </c>
      <c r="GN621">
        <f t="shared" si="599"/>
        <v>0</v>
      </c>
      <c r="GO621">
        <f t="shared" si="600"/>
        <v>0</v>
      </c>
      <c r="GP621">
        <f t="shared" si="601"/>
        <v>1433.71</v>
      </c>
      <c r="GR621">
        <v>0</v>
      </c>
      <c r="GS621">
        <v>0</v>
      </c>
      <c r="GT621">
        <v>0</v>
      </c>
      <c r="GU621" t="s">
        <v>3</v>
      </c>
      <c r="GV621">
        <f t="shared" si="602"/>
        <v>0</v>
      </c>
      <c r="GW621">
        <v>1</v>
      </c>
      <c r="GX621">
        <f t="shared" si="603"/>
        <v>0</v>
      </c>
      <c r="HA621">
        <v>0</v>
      </c>
      <c r="HB621">
        <v>0</v>
      </c>
      <c r="HC621">
        <f t="shared" si="604"/>
        <v>0</v>
      </c>
      <c r="HE621" t="s">
        <v>3</v>
      </c>
      <c r="HF621" t="s">
        <v>3</v>
      </c>
      <c r="HM621" t="s">
        <v>3</v>
      </c>
      <c r="HN621" t="s">
        <v>3</v>
      </c>
      <c r="HO621" t="s">
        <v>3</v>
      </c>
      <c r="HP621" t="s">
        <v>3</v>
      </c>
      <c r="HQ621" t="s">
        <v>3</v>
      </c>
      <c r="IK621">
        <v>0</v>
      </c>
    </row>
    <row r="623" spans="1:245" x14ac:dyDescent="0.2">
      <c r="A623" s="2">
        <v>51</v>
      </c>
      <c r="B623" s="2">
        <f>B597</f>
        <v>0</v>
      </c>
      <c r="C623" s="2">
        <f>A597</f>
        <v>4</v>
      </c>
      <c r="D623" s="2">
        <f>ROW(A597)</f>
        <v>597</v>
      </c>
      <c r="E623" s="2"/>
      <c r="F623" s="2" t="str">
        <f>IF(F597&lt;&gt;"",F597,"")</f>
        <v>Новый раздел</v>
      </c>
      <c r="G623" s="2" t="str">
        <f>IF(G597&lt;&gt;"",G597,"")</f>
        <v>Пусконаладочные работы</v>
      </c>
      <c r="H623" s="2">
        <v>0</v>
      </c>
      <c r="I623" s="2"/>
      <c r="J623" s="2"/>
      <c r="K623" s="2"/>
      <c r="L623" s="2"/>
      <c r="M623" s="2"/>
      <c r="N623" s="2"/>
      <c r="O623" s="2">
        <f t="shared" ref="O623:T623" si="605">ROUND(AB623,2)</f>
        <v>475184.62</v>
      </c>
      <c r="P623" s="2">
        <f t="shared" si="605"/>
        <v>0</v>
      </c>
      <c r="Q623" s="2">
        <f t="shared" si="605"/>
        <v>0</v>
      </c>
      <c r="R623" s="2">
        <f t="shared" si="605"/>
        <v>0</v>
      </c>
      <c r="S623" s="2">
        <f t="shared" si="605"/>
        <v>475184.62</v>
      </c>
      <c r="T623" s="2">
        <f t="shared" si="605"/>
        <v>0</v>
      </c>
      <c r="U623" s="2">
        <f>AH623</f>
        <v>1038.3399999999999</v>
      </c>
      <c r="V623" s="2">
        <f>AI623</f>
        <v>0</v>
      </c>
      <c r="W623" s="2">
        <f>ROUND(AJ623,2)</f>
        <v>0</v>
      </c>
      <c r="X623" s="2">
        <f>ROUND(AK623,2)</f>
        <v>332629.24</v>
      </c>
      <c r="Y623" s="2">
        <f>ROUND(AL623,2)</f>
        <v>194825.68</v>
      </c>
      <c r="Z623" s="2"/>
      <c r="AA623" s="2"/>
      <c r="AB623" s="2">
        <f>ROUND(SUMIF(AA601:AA621,"=54436342",O601:O621),2)</f>
        <v>475184.62</v>
      </c>
      <c r="AC623" s="2">
        <f>ROUND(SUMIF(AA601:AA621,"=54436342",P601:P621),2)</f>
        <v>0</v>
      </c>
      <c r="AD623" s="2">
        <f>ROUND(SUMIF(AA601:AA621,"=54436342",Q601:Q621),2)</f>
        <v>0</v>
      </c>
      <c r="AE623" s="2">
        <f>ROUND(SUMIF(AA601:AA621,"=54436342",R601:R621),2)</f>
        <v>0</v>
      </c>
      <c r="AF623" s="2">
        <f>ROUND(SUMIF(AA601:AA621,"=54436342",S601:S621),2)</f>
        <v>475184.62</v>
      </c>
      <c r="AG623" s="2">
        <f>ROUND(SUMIF(AA601:AA621,"=54436342",T601:T621),2)</f>
        <v>0</v>
      </c>
      <c r="AH623" s="2">
        <f>SUMIF(AA601:AA621,"=54436342",U601:U621)</f>
        <v>1038.3399999999999</v>
      </c>
      <c r="AI623" s="2">
        <f>SUMIF(AA601:AA621,"=54436342",V601:V621)</f>
        <v>0</v>
      </c>
      <c r="AJ623" s="2">
        <f>ROUND(SUMIF(AA601:AA621,"=54436342",W601:W621),2)</f>
        <v>0</v>
      </c>
      <c r="AK623" s="2">
        <f>ROUND(SUMIF(AA601:AA621,"=54436342",X601:X621),2)</f>
        <v>332629.24</v>
      </c>
      <c r="AL623" s="2">
        <f>ROUND(SUMIF(AA601:AA621,"=54436342",Y601:Y621),2)</f>
        <v>194825.68</v>
      </c>
      <c r="AM623" s="2"/>
      <c r="AN623" s="2"/>
      <c r="AO623" s="2">
        <f t="shared" ref="AO623:BD623" si="606">ROUND(BX623,2)</f>
        <v>0</v>
      </c>
      <c r="AP623" s="2">
        <f t="shared" si="606"/>
        <v>0</v>
      </c>
      <c r="AQ623" s="2">
        <f t="shared" si="606"/>
        <v>0</v>
      </c>
      <c r="AR623" s="2">
        <f t="shared" si="606"/>
        <v>1002639.54</v>
      </c>
      <c r="AS623" s="2">
        <f t="shared" si="606"/>
        <v>0</v>
      </c>
      <c r="AT623" s="2">
        <f t="shared" si="606"/>
        <v>0</v>
      </c>
      <c r="AU623" s="2">
        <f t="shared" si="606"/>
        <v>1002639.54</v>
      </c>
      <c r="AV623" s="2">
        <f t="shared" si="606"/>
        <v>0</v>
      </c>
      <c r="AW623" s="2">
        <f t="shared" si="606"/>
        <v>0</v>
      </c>
      <c r="AX623" s="2">
        <f t="shared" si="606"/>
        <v>0</v>
      </c>
      <c r="AY623" s="2">
        <f t="shared" si="606"/>
        <v>0</v>
      </c>
      <c r="AZ623" s="2">
        <f t="shared" si="606"/>
        <v>0</v>
      </c>
      <c r="BA623" s="2">
        <f t="shared" si="606"/>
        <v>0</v>
      </c>
      <c r="BB623" s="2">
        <f t="shared" si="606"/>
        <v>0</v>
      </c>
      <c r="BC623" s="2">
        <f t="shared" si="606"/>
        <v>0</v>
      </c>
      <c r="BD623" s="2">
        <f t="shared" si="606"/>
        <v>0</v>
      </c>
      <c r="BE623" s="2"/>
      <c r="BF623" s="2"/>
      <c r="BG623" s="2"/>
      <c r="BH623" s="2"/>
      <c r="BI623" s="2"/>
      <c r="BJ623" s="2"/>
      <c r="BK623" s="2"/>
      <c r="BL623" s="2"/>
      <c r="BM623" s="2"/>
      <c r="BN623" s="2"/>
      <c r="BO623" s="2"/>
      <c r="BP623" s="2"/>
      <c r="BQ623" s="2"/>
      <c r="BR623" s="2"/>
      <c r="BS623" s="2"/>
      <c r="BT623" s="2"/>
      <c r="BU623" s="2"/>
      <c r="BV623" s="2"/>
      <c r="BW623" s="2"/>
      <c r="BX623" s="2">
        <f>ROUND(SUMIF(AA601:AA621,"=54436342",FQ601:FQ621),2)</f>
        <v>0</v>
      </c>
      <c r="BY623" s="2">
        <f>ROUND(SUMIF(AA601:AA621,"=54436342",FR601:FR621),2)</f>
        <v>0</v>
      </c>
      <c r="BZ623" s="2">
        <f>ROUND(SUMIF(AA601:AA621,"=54436342",GL601:GL621),2)</f>
        <v>0</v>
      </c>
      <c r="CA623" s="2">
        <f>ROUND(SUMIF(AA601:AA621,"=54436342",GM601:GM621),2)</f>
        <v>1002639.54</v>
      </c>
      <c r="CB623" s="2">
        <f>ROUND(SUMIF(AA601:AA621,"=54436342",GN601:GN621),2)</f>
        <v>0</v>
      </c>
      <c r="CC623" s="2">
        <f>ROUND(SUMIF(AA601:AA621,"=54436342",GO601:GO621),2)</f>
        <v>0</v>
      </c>
      <c r="CD623" s="2">
        <f>ROUND(SUMIF(AA601:AA621,"=54436342",GP601:GP621),2)</f>
        <v>1002639.54</v>
      </c>
      <c r="CE623" s="2">
        <f>AC623-BX623</f>
        <v>0</v>
      </c>
      <c r="CF623" s="2">
        <f>AC623-BY623</f>
        <v>0</v>
      </c>
      <c r="CG623" s="2">
        <f>BX623-BZ623</f>
        <v>0</v>
      </c>
      <c r="CH623" s="2">
        <f>AC623-BX623-BY623+BZ623</f>
        <v>0</v>
      </c>
      <c r="CI623" s="2">
        <f>BY623-BZ623</f>
        <v>0</v>
      </c>
      <c r="CJ623" s="2">
        <f>ROUND(SUMIF(AA601:AA621,"=54436342",GX601:GX621),2)</f>
        <v>0</v>
      </c>
      <c r="CK623" s="2">
        <f>ROUND(SUMIF(AA601:AA621,"=54436342",GY601:GY621),2)</f>
        <v>0</v>
      </c>
      <c r="CL623" s="2">
        <f>ROUND(SUMIF(AA601:AA621,"=54436342",GZ601:GZ621),2)</f>
        <v>0</v>
      </c>
      <c r="CM623" s="2">
        <f>ROUND(SUMIF(AA601:AA621,"=54436342",HD601:HD621),2)</f>
        <v>0</v>
      </c>
      <c r="CN623" s="2"/>
      <c r="CO623" s="2"/>
      <c r="CP623" s="2"/>
      <c r="CQ623" s="2"/>
      <c r="CR623" s="2"/>
      <c r="CS623" s="2"/>
      <c r="CT623" s="2"/>
      <c r="CU623" s="2"/>
      <c r="CV623" s="2"/>
      <c r="CW623" s="2"/>
      <c r="CX623" s="2"/>
      <c r="CY623" s="2"/>
      <c r="CZ623" s="2"/>
      <c r="DA623" s="2"/>
      <c r="DB623" s="2"/>
      <c r="DC623" s="2"/>
      <c r="DD623" s="2"/>
      <c r="DE623" s="2"/>
      <c r="DF623" s="2"/>
      <c r="DG623" s="3"/>
      <c r="DH623" s="3"/>
      <c r="DI623" s="3"/>
      <c r="DJ623" s="3"/>
      <c r="DK623" s="3"/>
      <c r="DL623" s="3"/>
      <c r="DM623" s="3"/>
      <c r="DN623" s="3"/>
      <c r="DO623" s="3"/>
      <c r="DP623" s="3"/>
      <c r="DQ623" s="3"/>
      <c r="DR623" s="3"/>
      <c r="DS623" s="3"/>
      <c r="DT623" s="3"/>
      <c r="DU623" s="3"/>
      <c r="DV623" s="3"/>
      <c r="DW623" s="3"/>
      <c r="DX623" s="3"/>
      <c r="DY623" s="3"/>
      <c r="DZ623" s="3"/>
      <c r="EA623" s="3"/>
      <c r="EB623" s="3"/>
      <c r="EC623" s="3"/>
      <c r="ED623" s="3"/>
      <c r="EE623" s="3"/>
      <c r="EF623" s="3"/>
      <c r="EG623" s="3"/>
      <c r="EH623" s="3"/>
      <c r="EI623" s="3"/>
      <c r="EJ623" s="3"/>
      <c r="EK623" s="3"/>
      <c r="EL623" s="3"/>
      <c r="EM623" s="3"/>
      <c r="EN623" s="3"/>
      <c r="EO623" s="3"/>
      <c r="EP623" s="3"/>
      <c r="EQ623" s="3"/>
      <c r="ER623" s="3"/>
      <c r="ES623" s="3"/>
      <c r="ET623" s="3"/>
      <c r="EU623" s="3"/>
      <c r="EV623" s="3"/>
      <c r="EW623" s="3"/>
      <c r="EX623" s="3"/>
      <c r="EY623" s="3"/>
      <c r="EZ623" s="3"/>
      <c r="FA623" s="3"/>
      <c r="FB623" s="3"/>
      <c r="FC623" s="3"/>
      <c r="FD623" s="3"/>
      <c r="FE623" s="3"/>
      <c r="FF623" s="3"/>
      <c r="FG623" s="3"/>
      <c r="FH623" s="3"/>
      <c r="FI623" s="3"/>
      <c r="FJ623" s="3"/>
      <c r="FK623" s="3"/>
      <c r="FL623" s="3"/>
      <c r="FM623" s="3"/>
      <c r="FN623" s="3"/>
      <c r="FO623" s="3"/>
      <c r="FP623" s="3"/>
      <c r="FQ623" s="3"/>
      <c r="FR623" s="3"/>
      <c r="FS623" s="3"/>
      <c r="FT623" s="3"/>
      <c r="FU623" s="3"/>
      <c r="FV623" s="3"/>
      <c r="FW623" s="3"/>
      <c r="FX623" s="3"/>
      <c r="FY623" s="3"/>
      <c r="FZ623" s="3"/>
      <c r="GA623" s="3"/>
      <c r="GB623" s="3"/>
      <c r="GC623" s="3"/>
      <c r="GD623" s="3"/>
      <c r="GE623" s="3"/>
      <c r="GF623" s="3"/>
      <c r="GG623" s="3"/>
      <c r="GH623" s="3"/>
      <c r="GI623" s="3"/>
      <c r="GJ623" s="3"/>
      <c r="GK623" s="3"/>
      <c r="GL623" s="3"/>
      <c r="GM623" s="3"/>
      <c r="GN623" s="3"/>
      <c r="GO623" s="3"/>
      <c r="GP623" s="3"/>
      <c r="GQ623" s="3"/>
      <c r="GR623" s="3"/>
      <c r="GS623" s="3"/>
      <c r="GT623" s="3"/>
      <c r="GU623" s="3"/>
      <c r="GV623" s="3"/>
      <c r="GW623" s="3"/>
      <c r="GX623" s="3">
        <v>0</v>
      </c>
    </row>
    <row r="625" spans="1:28" x14ac:dyDescent="0.2">
      <c r="A625" s="4">
        <v>50</v>
      </c>
      <c r="B625" s="4">
        <v>0</v>
      </c>
      <c r="C625" s="4">
        <v>0</v>
      </c>
      <c r="D625" s="4">
        <v>1</v>
      </c>
      <c r="E625" s="4">
        <v>201</v>
      </c>
      <c r="F625" s="4">
        <f>ROUND(Source!O623,O625)</f>
        <v>475184.62</v>
      </c>
      <c r="G625" s="4" t="s">
        <v>89</v>
      </c>
      <c r="H625" s="4" t="s">
        <v>90</v>
      </c>
      <c r="I625" s="4"/>
      <c r="J625" s="4"/>
      <c r="K625" s="4">
        <v>-201</v>
      </c>
      <c r="L625" s="4">
        <v>1</v>
      </c>
      <c r="M625" s="4">
        <v>3</v>
      </c>
      <c r="N625" s="4" t="s">
        <v>3</v>
      </c>
      <c r="O625" s="4">
        <v>2</v>
      </c>
      <c r="P625" s="4"/>
      <c r="Q625" s="4"/>
      <c r="R625" s="4"/>
      <c r="S625" s="4"/>
      <c r="T625" s="4"/>
      <c r="U625" s="4"/>
      <c r="V625" s="4"/>
      <c r="W625" s="4">
        <v>475184.62</v>
      </c>
      <c r="X625" s="4">
        <v>1</v>
      </c>
      <c r="Y625" s="4">
        <v>475184.62</v>
      </c>
      <c r="Z625" s="4"/>
      <c r="AA625" s="4"/>
      <c r="AB625" s="4"/>
    </row>
    <row r="626" spans="1:28" x14ac:dyDescent="0.2">
      <c r="A626" s="4">
        <v>50</v>
      </c>
      <c r="B626" s="4">
        <v>0</v>
      </c>
      <c r="C626" s="4">
        <v>0</v>
      </c>
      <c r="D626" s="4">
        <v>1</v>
      </c>
      <c r="E626" s="4">
        <v>202</v>
      </c>
      <c r="F626" s="4">
        <f>ROUND(Source!P623,O626)</f>
        <v>0</v>
      </c>
      <c r="G626" s="4" t="s">
        <v>91</v>
      </c>
      <c r="H626" s="4" t="s">
        <v>92</v>
      </c>
      <c r="I626" s="4"/>
      <c r="J626" s="4"/>
      <c r="K626" s="4">
        <v>-202</v>
      </c>
      <c r="L626" s="4">
        <v>2</v>
      </c>
      <c r="M626" s="4">
        <v>3</v>
      </c>
      <c r="N626" s="4" t="s">
        <v>3</v>
      </c>
      <c r="O626" s="4">
        <v>2</v>
      </c>
      <c r="P626" s="4"/>
      <c r="Q626" s="4"/>
      <c r="R626" s="4"/>
      <c r="S626" s="4"/>
      <c r="T626" s="4"/>
      <c r="U626" s="4"/>
      <c r="V626" s="4"/>
      <c r="W626" s="4">
        <v>0</v>
      </c>
      <c r="X626" s="4">
        <v>1</v>
      </c>
      <c r="Y626" s="4">
        <v>0</v>
      </c>
      <c r="Z626" s="4"/>
      <c r="AA626" s="4"/>
      <c r="AB626" s="4"/>
    </row>
    <row r="627" spans="1:28" x14ac:dyDescent="0.2">
      <c r="A627" s="4">
        <v>50</v>
      </c>
      <c r="B627" s="4">
        <v>0</v>
      </c>
      <c r="C627" s="4">
        <v>0</v>
      </c>
      <c r="D627" s="4">
        <v>1</v>
      </c>
      <c r="E627" s="4">
        <v>222</v>
      </c>
      <c r="F627" s="4">
        <f>ROUND(Source!AO623,O627)</f>
        <v>0</v>
      </c>
      <c r="G627" s="4" t="s">
        <v>93</v>
      </c>
      <c r="H627" s="4" t="s">
        <v>94</v>
      </c>
      <c r="I627" s="4"/>
      <c r="J627" s="4"/>
      <c r="K627" s="4">
        <v>-222</v>
      </c>
      <c r="L627" s="4">
        <v>3</v>
      </c>
      <c r="M627" s="4">
        <v>3</v>
      </c>
      <c r="N627" s="4" t="s">
        <v>3</v>
      </c>
      <c r="O627" s="4">
        <v>2</v>
      </c>
      <c r="P627" s="4"/>
      <c r="Q627" s="4"/>
      <c r="R627" s="4"/>
      <c r="S627" s="4"/>
      <c r="T627" s="4"/>
      <c r="U627" s="4"/>
      <c r="V627" s="4"/>
      <c r="W627" s="4">
        <v>0</v>
      </c>
      <c r="X627" s="4">
        <v>1</v>
      </c>
      <c r="Y627" s="4">
        <v>0</v>
      </c>
      <c r="Z627" s="4"/>
      <c r="AA627" s="4"/>
      <c r="AB627" s="4"/>
    </row>
    <row r="628" spans="1:28" x14ac:dyDescent="0.2">
      <c r="A628" s="4">
        <v>50</v>
      </c>
      <c r="B628" s="4">
        <v>0</v>
      </c>
      <c r="C628" s="4">
        <v>0</v>
      </c>
      <c r="D628" s="4">
        <v>1</v>
      </c>
      <c r="E628" s="4">
        <v>225</v>
      </c>
      <c r="F628" s="4">
        <f>ROUND(Source!AV623,O628)</f>
        <v>0</v>
      </c>
      <c r="G628" s="4" t="s">
        <v>95</v>
      </c>
      <c r="H628" s="4" t="s">
        <v>96</v>
      </c>
      <c r="I628" s="4"/>
      <c r="J628" s="4"/>
      <c r="K628" s="4">
        <v>-225</v>
      </c>
      <c r="L628" s="4">
        <v>4</v>
      </c>
      <c r="M628" s="4">
        <v>3</v>
      </c>
      <c r="N628" s="4" t="s">
        <v>3</v>
      </c>
      <c r="O628" s="4">
        <v>2</v>
      </c>
      <c r="P628" s="4"/>
      <c r="Q628" s="4"/>
      <c r="R628" s="4"/>
      <c r="S628" s="4"/>
      <c r="T628" s="4"/>
      <c r="U628" s="4"/>
      <c r="V628" s="4"/>
      <c r="W628" s="4">
        <v>0</v>
      </c>
      <c r="X628" s="4">
        <v>1</v>
      </c>
      <c r="Y628" s="4">
        <v>0</v>
      </c>
      <c r="Z628" s="4"/>
      <c r="AA628" s="4"/>
      <c r="AB628" s="4"/>
    </row>
    <row r="629" spans="1:28" x14ac:dyDescent="0.2">
      <c r="A629" s="4">
        <v>50</v>
      </c>
      <c r="B629" s="4">
        <v>0</v>
      </c>
      <c r="C629" s="4">
        <v>0</v>
      </c>
      <c r="D629" s="4">
        <v>1</v>
      </c>
      <c r="E629" s="4">
        <v>226</v>
      </c>
      <c r="F629" s="4">
        <f>ROUND(Source!AW623,O629)</f>
        <v>0</v>
      </c>
      <c r="G629" s="4" t="s">
        <v>97</v>
      </c>
      <c r="H629" s="4" t="s">
        <v>98</v>
      </c>
      <c r="I629" s="4"/>
      <c r="J629" s="4"/>
      <c r="K629" s="4">
        <v>-226</v>
      </c>
      <c r="L629" s="4">
        <v>5</v>
      </c>
      <c r="M629" s="4">
        <v>3</v>
      </c>
      <c r="N629" s="4" t="s">
        <v>3</v>
      </c>
      <c r="O629" s="4">
        <v>2</v>
      </c>
      <c r="P629" s="4"/>
      <c r="Q629" s="4"/>
      <c r="R629" s="4"/>
      <c r="S629" s="4"/>
      <c r="T629" s="4"/>
      <c r="U629" s="4"/>
      <c r="V629" s="4"/>
      <c r="W629" s="4">
        <v>0</v>
      </c>
      <c r="X629" s="4">
        <v>1</v>
      </c>
      <c r="Y629" s="4">
        <v>0</v>
      </c>
      <c r="Z629" s="4"/>
      <c r="AA629" s="4"/>
      <c r="AB629" s="4"/>
    </row>
    <row r="630" spans="1:28" x14ac:dyDescent="0.2">
      <c r="A630" s="4">
        <v>50</v>
      </c>
      <c r="B630" s="4">
        <v>0</v>
      </c>
      <c r="C630" s="4">
        <v>0</v>
      </c>
      <c r="D630" s="4">
        <v>1</v>
      </c>
      <c r="E630" s="4">
        <v>227</v>
      </c>
      <c r="F630" s="4">
        <f>ROUND(Source!AX623,O630)</f>
        <v>0</v>
      </c>
      <c r="G630" s="4" t="s">
        <v>99</v>
      </c>
      <c r="H630" s="4" t="s">
        <v>100</v>
      </c>
      <c r="I630" s="4"/>
      <c r="J630" s="4"/>
      <c r="K630" s="4">
        <v>-227</v>
      </c>
      <c r="L630" s="4">
        <v>6</v>
      </c>
      <c r="M630" s="4">
        <v>3</v>
      </c>
      <c r="N630" s="4" t="s">
        <v>3</v>
      </c>
      <c r="O630" s="4">
        <v>2</v>
      </c>
      <c r="P630" s="4"/>
      <c r="Q630" s="4"/>
      <c r="R630" s="4"/>
      <c r="S630" s="4"/>
      <c r="T630" s="4"/>
      <c r="U630" s="4"/>
      <c r="V630" s="4"/>
      <c r="W630" s="4">
        <v>0</v>
      </c>
      <c r="X630" s="4">
        <v>1</v>
      </c>
      <c r="Y630" s="4">
        <v>0</v>
      </c>
      <c r="Z630" s="4"/>
      <c r="AA630" s="4"/>
      <c r="AB630" s="4"/>
    </row>
    <row r="631" spans="1:28" x14ac:dyDescent="0.2">
      <c r="A631" s="4">
        <v>50</v>
      </c>
      <c r="B631" s="4">
        <v>0</v>
      </c>
      <c r="C631" s="4">
        <v>0</v>
      </c>
      <c r="D631" s="4">
        <v>1</v>
      </c>
      <c r="E631" s="4">
        <v>228</v>
      </c>
      <c r="F631" s="4">
        <f>ROUND(Source!AY623,O631)</f>
        <v>0</v>
      </c>
      <c r="G631" s="4" t="s">
        <v>101</v>
      </c>
      <c r="H631" s="4" t="s">
        <v>102</v>
      </c>
      <c r="I631" s="4"/>
      <c r="J631" s="4"/>
      <c r="K631" s="4">
        <v>-228</v>
      </c>
      <c r="L631" s="4">
        <v>7</v>
      </c>
      <c r="M631" s="4">
        <v>3</v>
      </c>
      <c r="N631" s="4" t="s">
        <v>3</v>
      </c>
      <c r="O631" s="4">
        <v>2</v>
      </c>
      <c r="P631" s="4"/>
      <c r="Q631" s="4"/>
      <c r="R631" s="4"/>
      <c r="S631" s="4"/>
      <c r="T631" s="4"/>
      <c r="U631" s="4"/>
      <c r="V631" s="4"/>
      <c r="W631" s="4">
        <v>0</v>
      </c>
      <c r="X631" s="4">
        <v>1</v>
      </c>
      <c r="Y631" s="4">
        <v>0</v>
      </c>
      <c r="Z631" s="4"/>
      <c r="AA631" s="4"/>
      <c r="AB631" s="4"/>
    </row>
    <row r="632" spans="1:28" x14ac:dyDescent="0.2">
      <c r="A632" s="4">
        <v>50</v>
      </c>
      <c r="B632" s="4">
        <v>0</v>
      </c>
      <c r="C632" s="4">
        <v>0</v>
      </c>
      <c r="D632" s="4">
        <v>1</v>
      </c>
      <c r="E632" s="4">
        <v>216</v>
      </c>
      <c r="F632" s="4">
        <f>ROUND(Source!AP623,O632)</f>
        <v>0</v>
      </c>
      <c r="G632" s="4" t="s">
        <v>103</v>
      </c>
      <c r="H632" s="4" t="s">
        <v>104</v>
      </c>
      <c r="I632" s="4"/>
      <c r="J632" s="4"/>
      <c r="K632" s="4">
        <v>-216</v>
      </c>
      <c r="L632" s="4">
        <v>8</v>
      </c>
      <c r="M632" s="4">
        <v>3</v>
      </c>
      <c r="N632" s="4" t="s">
        <v>3</v>
      </c>
      <c r="O632" s="4">
        <v>2</v>
      </c>
      <c r="P632" s="4"/>
      <c r="Q632" s="4"/>
      <c r="R632" s="4"/>
      <c r="S632" s="4"/>
      <c r="T632" s="4"/>
      <c r="U632" s="4"/>
      <c r="V632" s="4"/>
      <c r="W632" s="4">
        <v>0</v>
      </c>
      <c r="X632" s="4">
        <v>1</v>
      </c>
      <c r="Y632" s="4">
        <v>0</v>
      </c>
      <c r="Z632" s="4"/>
      <c r="AA632" s="4"/>
      <c r="AB632" s="4"/>
    </row>
    <row r="633" spans="1:28" x14ac:dyDescent="0.2">
      <c r="A633" s="4">
        <v>50</v>
      </c>
      <c r="B633" s="4">
        <v>0</v>
      </c>
      <c r="C633" s="4">
        <v>0</v>
      </c>
      <c r="D633" s="4">
        <v>1</v>
      </c>
      <c r="E633" s="4">
        <v>223</v>
      </c>
      <c r="F633" s="4">
        <f>ROUND(Source!AQ623,O633)</f>
        <v>0</v>
      </c>
      <c r="G633" s="4" t="s">
        <v>105</v>
      </c>
      <c r="H633" s="4" t="s">
        <v>106</v>
      </c>
      <c r="I633" s="4"/>
      <c r="J633" s="4"/>
      <c r="K633" s="4">
        <v>-223</v>
      </c>
      <c r="L633" s="4">
        <v>9</v>
      </c>
      <c r="M633" s="4">
        <v>3</v>
      </c>
      <c r="N633" s="4" t="s">
        <v>3</v>
      </c>
      <c r="O633" s="4">
        <v>2</v>
      </c>
      <c r="P633" s="4"/>
      <c r="Q633" s="4"/>
      <c r="R633" s="4"/>
      <c r="S633" s="4"/>
      <c r="T633" s="4"/>
      <c r="U633" s="4"/>
      <c r="V633" s="4"/>
      <c r="W633" s="4">
        <v>0</v>
      </c>
      <c r="X633" s="4">
        <v>1</v>
      </c>
      <c r="Y633" s="4">
        <v>0</v>
      </c>
      <c r="Z633" s="4"/>
      <c r="AA633" s="4"/>
      <c r="AB633" s="4"/>
    </row>
    <row r="634" spans="1:28" x14ac:dyDescent="0.2">
      <c r="A634" s="4">
        <v>50</v>
      </c>
      <c r="B634" s="4">
        <v>0</v>
      </c>
      <c r="C634" s="4">
        <v>0</v>
      </c>
      <c r="D634" s="4">
        <v>1</v>
      </c>
      <c r="E634" s="4">
        <v>229</v>
      </c>
      <c r="F634" s="4">
        <f>ROUND(Source!AZ623,O634)</f>
        <v>0</v>
      </c>
      <c r="G634" s="4" t="s">
        <v>107</v>
      </c>
      <c r="H634" s="4" t="s">
        <v>108</v>
      </c>
      <c r="I634" s="4"/>
      <c r="J634" s="4"/>
      <c r="K634" s="4">
        <v>-229</v>
      </c>
      <c r="L634" s="4">
        <v>10</v>
      </c>
      <c r="M634" s="4">
        <v>3</v>
      </c>
      <c r="N634" s="4" t="s">
        <v>3</v>
      </c>
      <c r="O634" s="4">
        <v>2</v>
      </c>
      <c r="P634" s="4"/>
      <c r="Q634" s="4"/>
      <c r="R634" s="4"/>
      <c r="S634" s="4"/>
      <c r="T634" s="4"/>
      <c r="U634" s="4"/>
      <c r="V634" s="4"/>
      <c r="W634" s="4">
        <v>0</v>
      </c>
      <c r="X634" s="4">
        <v>1</v>
      </c>
      <c r="Y634" s="4">
        <v>0</v>
      </c>
      <c r="Z634" s="4"/>
      <c r="AA634" s="4"/>
      <c r="AB634" s="4"/>
    </row>
    <row r="635" spans="1:28" x14ac:dyDescent="0.2">
      <c r="A635" s="4">
        <v>50</v>
      </c>
      <c r="B635" s="4">
        <v>0</v>
      </c>
      <c r="C635" s="4">
        <v>0</v>
      </c>
      <c r="D635" s="4">
        <v>1</v>
      </c>
      <c r="E635" s="4">
        <v>203</v>
      </c>
      <c r="F635" s="4">
        <f>ROUND(Source!Q623,O635)</f>
        <v>0</v>
      </c>
      <c r="G635" s="4" t="s">
        <v>109</v>
      </c>
      <c r="H635" s="4" t="s">
        <v>110</v>
      </c>
      <c r="I635" s="4"/>
      <c r="J635" s="4"/>
      <c r="K635" s="4">
        <v>-203</v>
      </c>
      <c r="L635" s="4">
        <v>11</v>
      </c>
      <c r="M635" s="4">
        <v>3</v>
      </c>
      <c r="N635" s="4" t="s">
        <v>3</v>
      </c>
      <c r="O635" s="4">
        <v>2</v>
      </c>
      <c r="P635" s="4"/>
      <c r="Q635" s="4"/>
      <c r="R635" s="4"/>
      <c r="S635" s="4"/>
      <c r="T635" s="4"/>
      <c r="U635" s="4"/>
      <c r="V635" s="4"/>
      <c r="W635" s="4">
        <v>0</v>
      </c>
      <c r="X635" s="4">
        <v>1</v>
      </c>
      <c r="Y635" s="4">
        <v>0</v>
      </c>
      <c r="Z635" s="4"/>
      <c r="AA635" s="4"/>
      <c r="AB635" s="4"/>
    </row>
    <row r="636" spans="1:28" x14ac:dyDescent="0.2">
      <c r="A636" s="4">
        <v>50</v>
      </c>
      <c r="B636" s="4">
        <v>0</v>
      </c>
      <c r="C636" s="4">
        <v>0</v>
      </c>
      <c r="D636" s="4">
        <v>1</v>
      </c>
      <c r="E636" s="4">
        <v>231</v>
      </c>
      <c r="F636" s="4">
        <f>ROUND(Source!BB623,O636)</f>
        <v>0</v>
      </c>
      <c r="G636" s="4" t="s">
        <v>111</v>
      </c>
      <c r="H636" s="4" t="s">
        <v>112</v>
      </c>
      <c r="I636" s="4"/>
      <c r="J636" s="4"/>
      <c r="K636" s="4">
        <v>-231</v>
      </c>
      <c r="L636" s="4">
        <v>12</v>
      </c>
      <c r="M636" s="4">
        <v>3</v>
      </c>
      <c r="N636" s="4" t="s">
        <v>3</v>
      </c>
      <c r="O636" s="4">
        <v>2</v>
      </c>
      <c r="P636" s="4"/>
      <c r="Q636" s="4"/>
      <c r="R636" s="4"/>
      <c r="S636" s="4"/>
      <c r="T636" s="4"/>
      <c r="U636" s="4"/>
      <c r="V636" s="4"/>
      <c r="W636" s="4">
        <v>0</v>
      </c>
      <c r="X636" s="4">
        <v>1</v>
      </c>
      <c r="Y636" s="4">
        <v>0</v>
      </c>
      <c r="Z636" s="4"/>
      <c r="AA636" s="4"/>
      <c r="AB636" s="4"/>
    </row>
    <row r="637" spans="1:28" x14ac:dyDescent="0.2">
      <c r="A637" s="4">
        <v>50</v>
      </c>
      <c r="B637" s="4">
        <v>0</v>
      </c>
      <c r="C637" s="4">
        <v>0</v>
      </c>
      <c r="D637" s="4">
        <v>1</v>
      </c>
      <c r="E637" s="4">
        <v>204</v>
      </c>
      <c r="F637" s="4">
        <f>ROUND(Source!R623,O637)</f>
        <v>0</v>
      </c>
      <c r="G637" s="4" t="s">
        <v>113</v>
      </c>
      <c r="H637" s="4" t="s">
        <v>114</v>
      </c>
      <c r="I637" s="4"/>
      <c r="J637" s="4"/>
      <c r="K637" s="4">
        <v>-204</v>
      </c>
      <c r="L637" s="4">
        <v>13</v>
      </c>
      <c r="M637" s="4">
        <v>3</v>
      </c>
      <c r="N637" s="4" t="s">
        <v>3</v>
      </c>
      <c r="O637" s="4">
        <v>2</v>
      </c>
      <c r="P637" s="4"/>
      <c r="Q637" s="4"/>
      <c r="R637" s="4"/>
      <c r="S637" s="4"/>
      <c r="T637" s="4"/>
      <c r="U637" s="4"/>
      <c r="V637" s="4"/>
      <c r="W637" s="4">
        <v>0</v>
      </c>
      <c r="X637" s="4">
        <v>1</v>
      </c>
      <c r="Y637" s="4">
        <v>0</v>
      </c>
      <c r="Z637" s="4"/>
      <c r="AA637" s="4"/>
      <c r="AB637" s="4"/>
    </row>
    <row r="638" spans="1:28" x14ac:dyDescent="0.2">
      <c r="A638" s="4">
        <v>50</v>
      </c>
      <c r="B638" s="4">
        <v>0</v>
      </c>
      <c r="C638" s="4">
        <v>0</v>
      </c>
      <c r="D638" s="4">
        <v>1</v>
      </c>
      <c r="E638" s="4">
        <v>205</v>
      </c>
      <c r="F638" s="4">
        <f>ROUND(Source!S623,O638)</f>
        <v>475184.62</v>
      </c>
      <c r="G638" s="4" t="s">
        <v>115</v>
      </c>
      <c r="H638" s="4" t="s">
        <v>116</v>
      </c>
      <c r="I638" s="4"/>
      <c r="J638" s="4"/>
      <c r="K638" s="4">
        <v>-205</v>
      </c>
      <c r="L638" s="4">
        <v>14</v>
      </c>
      <c r="M638" s="4">
        <v>3</v>
      </c>
      <c r="N638" s="4" t="s">
        <v>3</v>
      </c>
      <c r="O638" s="4">
        <v>2</v>
      </c>
      <c r="P638" s="4"/>
      <c r="Q638" s="4"/>
      <c r="R638" s="4"/>
      <c r="S638" s="4"/>
      <c r="T638" s="4"/>
      <c r="U638" s="4"/>
      <c r="V638" s="4"/>
      <c r="W638" s="4">
        <v>475184.62</v>
      </c>
      <c r="X638" s="4">
        <v>1</v>
      </c>
      <c r="Y638" s="4">
        <v>475184.62</v>
      </c>
      <c r="Z638" s="4"/>
      <c r="AA638" s="4"/>
      <c r="AB638" s="4"/>
    </row>
    <row r="639" spans="1:28" x14ac:dyDescent="0.2">
      <c r="A639" s="4">
        <v>50</v>
      </c>
      <c r="B639" s="4">
        <v>0</v>
      </c>
      <c r="C639" s="4">
        <v>0</v>
      </c>
      <c r="D639" s="4">
        <v>1</v>
      </c>
      <c r="E639" s="4">
        <v>232</v>
      </c>
      <c r="F639" s="4">
        <f>ROUND(Source!BC623,O639)</f>
        <v>0</v>
      </c>
      <c r="G639" s="4" t="s">
        <v>117</v>
      </c>
      <c r="H639" s="4" t="s">
        <v>118</v>
      </c>
      <c r="I639" s="4"/>
      <c r="J639" s="4"/>
      <c r="K639" s="4">
        <v>-232</v>
      </c>
      <c r="L639" s="4">
        <v>15</v>
      </c>
      <c r="M639" s="4">
        <v>3</v>
      </c>
      <c r="N639" s="4" t="s">
        <v>3</v>
      </c>
      <c r="O639" s="4">
        <v>2</v>
      </c>
      <c r="P639" s="4"/>
      <c r="Q639" s="4"/>
      <c r="R639" s="4"/>
      <c r="S639" s="4"/>
      <c r="T639" s="4"/>
      <c r="U639" s="4"/>
      <c r="V639" s="4"/>
      <c r="W639" s="4">
        <v>0</v>
      </c>
      <c r="X639" s="4">
        <v>1</v>
      </c>
      <c r="Y639" s="4">
        <v>0</v>
      </c>
      <c r="Z639" s="4"/>
      <c r="AA639" s="4"/>
      <c r="AB639" s="4"/>
    </row>
    <row r="640" spans="1:28" x14ac:dyDescent="0.2">
      <c r="A640" s="4">
        <v>50</v>
      </c>
      <c r="B640" s="4">
        <v>0</v>
      </c>
      <c r="C640" s="4">
        <v>0</v>
      </c>
      <c r="D640" s="4">
        <v>1</v>
      </c>
      <c r="E640" s="4">
        <v>214</v>
      </c>
      <c r="F640" s="4">
        <f>ROUND(Source!AS623,O640)</f>
        <v>0</v>
      </c>
      <c r="G640" s="4" t="s">
        <v>119</v>
      </c>
      <c r="H640" s="4" t="s">
        <v>120</v>
      </c>
      <c r="I640" s="4"/>
      <c r="J640" s="4"/>
      <c r="K640" s="4">
        <v>-214</v>
      </c>
      <c r="L640" s="4">
        <v>16</v>
      </c>
      <c r="M640" s="4">
        <v>3</v>
      </c>
      <c r="N640" s="4" t="s">
        <v>3</v>
      </c>
      <c r="O640" s="4">
        <v>2</v>
      </c>
      <c r="P640" s="4"/>
      <c r="Q640" s="4"/>
      <c r="R640" s="4"/>
      <c r="S640" s="4"/>
      <c r="T640" s="4"/>
      <c r="U640" s="4"/>
      <c r="V640" s="4"/>
      <c r="W640" s="4">
        <v>0</v>
      </c>
      <c r="X640" s="4">
        <v>1</v>
      </c>
      <c r="Y640" s="4">
        <v>0</v>
      </c>
      <c r="Z640" s="4"/>
      <c r="AA640" s="4"/>
      <c r="AB640" s="4"/>
    </row>
    <row r="641" spans="1:206" x14ac:dyDescent="0.2">
      <c r="A641" s="4">
        <v>50</v>
      </c>
      <c r="B641" s="4">
        <v>0</v>
      </c>
      <c r="C641" s="4">
        <v>0</v>
      </c>
      <c r="D641" s="4">
        <v>1</v>
      </c>
      <c r="E641" s="4">
        <v>215</v>
      </c>
      <c r="F641" s="4">
        <f>ROUND(Source!AT623,O641)</f>
        <v>0</v>
      </c>
      <c r="G641" s="4" t="s">
        <v>121</v>
      </c>
      <c r="H641" s="4" t="s">
        <v>122</v>
      </c>
      <c r="I641" s="4"/>
      <c r="J641" s="4"/>
      <c r="K641" s="4">
        <v>-215</v>
      </c>
      <c r="L641" s="4">
        <v>17</v>
      </c>
      <c r="M641" s="4">
        <v>3</v>
      </c>
      <c r="N641" s="4" t="s">
        <v>3</v>
      </c>
      <c r="O641" s="4">
        <v>2</v>
      </c>
      <c r="P641" s="4"/>
      <c r="Q641" s="4"/>
      <c r="R641" s="4"/>
      <c r="S641" s="4"/>
      <c r="T641" s="4"/>
      <c r="U641" s="4"/>
      <c r="V641" s="4"/>
      <c r="W641" s="4">
        <v>0</v>
      </c>
      <c r="X641" s="4">
        <v>1</v>
      </c>
      <c r="Y641" s="4">
        <v>0</v>
      </c>
      <c r="Z641" s="4"/>
      <c r="AA641" s="4"/>
      <c r="AB641" s="4"/>
    </row>
    <row r="642" spans="1:206" x14ac:dyDescent="0.2">
      <c r="A642" s="4">
        <v>50</v>
      </c>
      <c r="B642" s="4">
        <v>0</v>
      </c>
      <c r="C642" s="4">
        <v>0</v>
      </c>
      <c r="D642" s="4">
        <v>1</v>
      </c>
      <c r="E642" s="4">
        <v>217</v>
      </c>
      <c r="F642" s="4">
        <f>ROUND(Source!AU623,O642)</f>
        <v>1002639.54</v>
      </c>
      <c r="G642" s="4" t="s">
        <v>123</v>
      </c>
      <c r="H642" s="4" t="s">
        <v>124</v>
      </c>
      <c r="I642" s="4"/>
      <c r="J642" s="4"/>
      <c r="K642" s="4">
        <v>-217</v>
      </c>
      <c r="L642" s="4">
        <v>18</v>
      </c>
      <c r="M642" s="4">
        <v>3</v>
      </c>
      <c r="N642" s="4" t="s">
        <v>3</v>
      </c>
      <c r="O642" s="4">
        <v>2</v>
      </c>
      <c r="P642" s="4"/>
      <c r="Q642" s="4"/>
      <c r="R642" s="4"/>
      <c r="S642" s="4"/>
      <c r="T642" s="4"/>
      <c r="U642" s="4"/>
      <c r="V642" s="4"/>
      <c r="W642" s="4">
        <v>1002639.54</v>
      </c>
      <c r="X642" s="4">
        <v>1</v>
      </c>
      <c r="Y642" s="4">
        <v>1002639.54</v>
      </c>
      <c r="Z642" s="4"/>
      <c r="AA642" s="4"/>
      <c r="AB642" s="4"/>
    </row>
    <row r="643" spans="1:206" x14ac:dyDescent="0.2">
      <c r="A643" s="4">
        <v>50</v>
      </c>
      <c r="B643" s="4">
        <v>0</v>
      </c>
      <c r="C643" s="4">
        <v>0</v>
      </c>
      <c r="D643" s="4">
        <v>1</v>
      </c>
      <c r="E643" s="4">
        <v>230</v>
      </c>
      <c r="F643" s="4">
        <f>ROUND(Source!BA623,O643)</f>
        <v>0</v>
      </c>
      <c r="G643" s="4" t="s">
        <v>125</v>
      </c>
      <c r="H643" s="4" t="s">
        <v>126</v>
      </c>
      <c r="I643" s="4"/>
      <c r="J643" s="4"/>
      <c r="K643" s="4">
        <v>-230</v>
      </c>
      <c r="L643" s="4">
        <v>19</v>
      </c>
      <c r="M643" s="4">
        <v>3</v>
      </c>
      <c r="N643" s="4" t="s">
        <v>3</v>
      </c>
      <c r="O643" s="4">
        <v>2</v>
      </c>
      <c r="P643" s="4"/>
      <c r="Q643" s="4"/>
      <c r="R643" s="4"/>
      <c r="S643" s="4"/>
      <c r="T643" s="4"/>
      <c r="U643" s="4"/>
      <c r="V643" s="4"/>
      <c r="W643" s="4">
        <v>0</v>
      </c>
      <c r="X643" s="4">
        <v>1</v>
      </c>
      <c r="Y643" s="4">
        <v>0</v>
      </c>
      <c r="Z643" s="4"/>
      <c r="AA643" s="4"/>
      <c r="AB643" s="4"/>
    </row>
    <row r="644" spans="1:206" x14ac:dyDescent="0.2">
      <c r="A644" s="4">
        <v>50</v>
      </c>
      <c r="B644" s="4">
        <v>0</v>
      </c>
      <c r="C644" s="4">
        <v>0</v>
      </c>
      <c r="D644" s="4">
        <v>1</v>
      </c>
      <c r="E644" s="4">
        <v>206</v>
      </c>
      <c r="F644" s="4">
        <f>ROUND(Source!T623,O644)</f>
        <v>0</v>
      </c>
      <c r="G644" s="4" t="s">
        <v>127</v>
      </c>
      <c r="H644" s="4" t="s">
        <v>128</v>
      </c>
      <c r="I644" s="4"/>
      <c r="J644" s="4"/>
      <c r="K644" s="4">
        <v>-206</v>
      </c>
      <c r="L644" s="4">
        <v>20</v>
      </c>
      <c r="M644" s="4">
        <v>3</v>
      </c>
      <c r="N644" s="4" t="s">
        <v>3</v>
      </c>
      <c r="O644" s="4">
        <v>2</v>
      </c>
      <c r="P644" s="4"/>
      <c r="Q644" s="4"/>
      <c r="R644" s="4"/>
      <c r="S644" s="4"/>
      <c r="T644" s="4"/>
      <c r="U644" s="4"/>
      <c r="V644" s="4"/>
      <c r="W644" s="4">
        <v>0</v>
      </c>
      <c r="X644" s="4">
        <v>1</v>
      </c>
      <c r="Y644" s="4">
        <v>0</v>
      </c>
      <c r="Z644" s="4"/>
      <c r="AA644" s="4"/>
      <c r="AB644" s="4"/>
    </row>
    <row r="645" spans="1:206" x14ac:dyDescent="0.2">
      <c r="A645" s="4">
        <v>50</v>
      </c>
      <c r="B645" s="4">
        <v>0</v>
      </c>
      <c r="C645" s="4">
        <v>0</v>
      </c>
      <c r="D645" s="4">
        <v>1</v>
      </c>
      <c r="E645" s="4">
        <v>207</v>
      </c>
      <c r="F645" s="4">
        <f>Source!U623</f>
        <v>1038.3399999999999</v>
      </c>
      <c r="G645" s="4" t="s">
        <v>129</v>
      </c>
      <c r="H645" s="4" t="s">
        <v>130</v>
      </c>
      <c r="I645" s="4"/>
      <c r="J645" s="4"/>
      <c r="K645" s="4">
        <v>-207</v>
      </c>
      <c r="L645" s="4">
        <v>21</v>
      </c>
      <c r="M645" s="4">
        <v>3</v>
      </c>
      <c r="N645" s="4" t="s">
        <v>3</v>
      </c>
      <c r="O645" s="4">
        <v>-1</v>
      </c>
      <c r="P645" s="4"/>
      <c r="Q645" s="4"/>
      <c r="R645" s="4"/>
      <c r="S645" s="4"/>
      <c r="T645" s="4"/>
      <c r="U645" s="4"/>
      <c r="V645" s="4"/>
      <c r="W645" s="4">
        <v>1038.3399999999999</v>
      </c>
      <c r="X645" s="4">
        <v>1</v>
      </c>
      <c r="Y645" s="4">
        <v>1038.3399999999999</v>
      </c>
      <c r="Z645" s="4"/>
      <c r="AA645" s="4"/>
      <c r="AB645" s="4"/>
    </row>
    <row r="646" spans="1:206" x14ac:dyDescent="0.2">
      <c r="A646" s="4">
        <v>50</v>
      </c>
      <c r="B646" s="4">
        <v>0</v>
      </c>
      <c r="C646" s="4">
        <v>0</v>
      </c>
      <c r="D646" s="4">
        <v>1</v>
      </c>
      <c r="E646" s="4">
        <v>208</v>
      </c>
      <c r="F646" s="4">
        <f>Source!V623</f>
        <v>0</v>
      </c>
      <c r="G646" s="4" t="s">
        <v>131</v>
      </c>
      <c r="H646" s="4" t="s">
        <v>132</v>
      </c>
      <c r="I646" s="4"/>
      <c r="J646" s="4"/>
      <c r="K646" s="4">
        <v>-208</v>
      </c>
      <c r="L646" s="4">
        <v>22</v>
      </c>
      <c r="M646" s="4">
        <v>3</v>
      </c>
      <c r="N646" s="4" t="s">
        <v>3</v>
      </c>
      <c r="O646" s="4">
        <v>-1</v>
      </c>
      <c r="P646" s="4"/>
      <c r="Q646" s="4"/>
      <c r="R646" s="4"/>
      <c r="S646" s="4"/>
      <c r="T646" s="4"/>
      <c r="U646" s="4"/>
      <c r="V646" s="4"/>
      <c r="W646" s="4">
        <v>0</v>
      </c>
      <c r="X646" s="4">
        <v>1</v>
      </c>
      <c r="Y646" s="4">
        <v>0</v>
      </c>
      <c r="Z646" s="4"/>
      <c r="AA646" s="4"/>
      <c r="AB646" s="4"/>
    </row>
    <row r="647" spans="1:206" x14ac:dyDescent="0.2">
      <c r="A647" s="4">
        <v>50</v>
      </c>
      <c r="B647" s="4">
        <v>0</v>
      </c>
      <c r="C647" s="4">
        <v>0</v>
      </c>
      <c r="D647" s="4">
        <v>1</v>
      </c>
      <c r="E647" s="4">
        <v>209</v>
      </c>
      <c r="F647" s="4">
        <f>ROUND(Source!W623,O647)</f>
        <v>0</v>
      </c>
      <c r="G647" s="4" t="s">
        <v>133</v>
      </c>
      <c r="H647" s="4" t="s">
        <v>134</v>
      </c>
      <c r="I647" s="4"/>
      <c r="J647" s="4"/>
      <c r="K647" s="4">
        <v>-209</v>
      </c>
      <c r="L647" s="4">
        <v>23</v>
      </c>
      <c r="M647" s="4">
        <v>3</v>
      </c>
      <c r="N647" s="4" t="s">
        <v>3</v>
      </c>
      <c r="O647" s="4">
        <v>2</v>
      </c>
      <c r="P647" s="4"/>
      <c r="Q647" s="4"/>
      <c r="R647" s="4"/>
      <c r="S647" s="4"/>
      <c r="T647" s="4"/>
      <c r="U647" s="4"/>
      <c r="V647" s="4"/>
      <c r="W647" s="4">
        <v>0</v>
      </c>
      <c r="X647" s="4">
        <v>1</v>
      </c>
      <c r="Y647" s="4">
        <v>0</v>
      </c>
      <c r="Z647" s="4"/>
      <c r="AA647" s="4"/>
      <c r="AB647" s="4"/>
    </row>
    <row r="648" spans="1:206" x14ac:dyDescent="0.2">
      <c r="A648" s="4">
        <v>50</v>
      </c>
      <c r="B648" s="4">
        <v>0</v>
      </c>
      <c r="C648" s="4">
        <v>0</v>
      </c>
      <c r="D648" s="4">
        <v>1</v>
      </c>
      <c r="E648" s="4">
        <v>233</v>
      </c>
      <c r="F648" s="4">
        <f>ROUND(Source!BD623,O648)</f>
        <v>0</v>
      </c>
      <c r="G648" s="4" t="s">
        <v>135</v>
      </c>
      <c r="H648" s="4" t="s">
        <v>136</v>
      </c>
      <c r="I648" s="4"/>
      <c r="J648" s="4"/>
      <c r="K648" s="4">
        <v>-233</v>
      </c>
      <c r="L648" s="4">
        <v>24</v>
      </c>
      <c r="M648" s="4">
        <v>3</v>
      </c>
      <c r="N648" s="4" t="s">
        <v>3</v>
      </c>
      <c r="O648" s="4">
        <v>2</v>
      </c>
      <c r="P648" s="4"/>
      <c r="Q648" s="4"/>
      <c r="R648" s="4"/>
      <c r="S648" s="4"/>
      <c r="T648" s="4"/>
      <c r="U648" s="4"/>
      <c r="V648" s="4"/>
      <c r="W648" s="4">
        <v>0</v>
      </c>
      <c r="X648" s="4">
        <v>1</v>
      </c>
      <c r="Y648" s="4">
        <v>0</v>
      </c>
      <c r="Z648" s="4"/>
      <c r="AA648" s="4"/>
      <c r="AB648" s="4"/>
    </row>
    <row r="649" spans="1:206" x14ac:dyDescent="0.2">
      <c r="A649" s="4">
        <v>50</v>
      </c>
      <c r="B649" s="4">
        <v>0</v>
      </c>
      <c r="C649" s="4">
        <v>0</v>
      </c>
      <c r="D649" s="4">
        <v>1</v>
      </c>
      <c r="E649" s="4">
        <v>210</v>
      </c>
      <c r="F649" s="4">
        <f>ROUND(Source!X623,O649)</f>
        <v>332629.24</v>
      </c>
      <c r="G649" s="4" t="s">
        <v>137</v>
      </c>
      <c r="H649" s="4" t="s">
        <v>138</v>
      </c>
      <c r="I649" s="4"/>
      <c r="J649" s="4"/>
      <c r="K649" s="4">
        <v>-210</v>
      </c>
      <c r="L649" s="4">
        <v>25</v>
      </c>
      <c r="M649" s="4">
        <v>3</v>
      </c>
      <c r="N649" s="4" t="s">
        <v>3</v>
      </c>
      <c r="O649" s="4">
        <v>2</v>
      </c>
      <c r="P649" s="4"/>
      <c r="Q649" s="4"/>
      <c r="R649" s="4"/>
      <c r="S649" s="4"/>
      <c r="T649" s="4"/>
      <c r="U649" s="4"/>
      <c r="V649" s="4"/>
      <c r="W649" s="4">
        <v>332629.24</v>
      </c>
      <c r="X649" s="4">
        <v>1</v>
      </c>
      <c r="Y649" s="4">
        <v>332629.24</v>
      </c>
      <c r="Z649" s="4"/>
      <c r="AA649" s="4"/>
      <c r="AB649" s="4"/>
    </row>
    <row r="650" spans="1:206" x14ac:dyDescent="0.2">
      <c r="A650" s="4">
        <v>50</v>
      </c>
      <c r="B650" s="4">
        <v>0</v>
      </c>
      <c r="C650" s="4">
        <v>0</v>
      </c>
      <c r="D650" s="4">
        <v>1</v>
      </c>
      <c r="E650" s="4">
        <v>211</v>
      </c>
      <c r="F650" s="4">
        <f>ROUND(Source!Y623,O650)</f>
        <v>194825.68</v>
      </c>
      <c r="G650" s="4" t="s">
        <v>139</v>
      </c>
      <c r="H650" s="4" t="s">
        <v>140</v>
      </c>
      <c r="I650" s="4"/>
      <c r="J650" s="4"/>
      <c r="K650" s="4">
        <v>-211</v>
      </c>
      <c r="L650" s="4">
        <v>26</v>
      </c>
      <c r="M650" s="4">
        <v>3</v>
      </c>
      <c r="N650" s="4" t="s">
        <v>3</v>
      </c>
      <c r="O650" s="4">
        <v>2</v>
      </c>
      <c r="P650" s="4"/>
      <c r="Q650" s="4"/>
      <c r="R650" s="4"/>
      <c r="S650" s="4"/>
      <c r="T650" s="4"/>
      <c r="U650" s="4"/>
      <c r="V650" s="4"/>
      <c r="W650" s="4">
        <v>194825.68</v>
      </c>
      <c r="X650" s="4">
        <v>1</v>
      </c>
      <c r="Y650" s="4">
        <v>194825.68</v>
      </c>
      <c r="Z650" s="4"/>
      <c r="AA650" s="4"/>
      <c r="AB650" s="4"/>
    </row>
    <row r="651" spans="1:206" x14ac:dyDescent="0.2">
      <c r="A651" s="4">
        <v>50</v>
      </c>
      <c r="B651" s="4">
        <v>0</v>
      </c>
      <c r="C651" s="4">
        <v>0</v>
      </c>
      <c r="D651" s="4">
        <v>1</v>
      </c>
      <c r="E651" s="4">
        <v>224</v>
      </c>
      <c r="F651" s="4">
        <f>ROUND(Source!AR623,O651)</f>
        <v>1002639.54</v>
      </c>
      <c r="G651" s="4" t="s">
        <v>141</v>
      </c>
      <c r="H651" s="4" t="s">
        <v>142</v>
      </c>
      <c r="I651" s="4"/>
      <c r="J651" s="4"/>
      <c r="K651" s="4">
        <v>-224</v>
      </c>
      <c r="L651" s="4">
        <v>27</v>
      </c>
      <c r="M651" s="4">
        <v>3</v>
      </c>
      <c r="N651" s="4" t="s">
        <v>3</v>
      </c>
      <c r="O651" s="4">
        <v>2</v>
      </c>
      <c r="P651" s="4"/>
      <c r="Q651" s="4"/>
      <c r="R651" s="4"/>
      <c r="S651" s="4"/>
      <c r="T651" s="4"/>
      <c r="U651" s="4"/>
      <c r="V651" s="4"/>
      <c r="W651" s="4">
        <v>1002639.54</v>
      </c>
      <c r="X651" s="4">
        <v>1</v>
      </c>
      <c r="Y651" s="4">
        <v>1002639.54</v>
      </c>
      <c r="Z651" s="4"/>
      <c r="AA651" s="4"/>
      <c r="AB651" s="4"/>
    </row>
    <row r="653" spans="1:206" x14ac:dyDescent="0.2">
      <c r="A653" s="2">
        <v>51</v>
      </c>
      <c r="B653" s="2">
        <f>B350</f>
        <v>0</v>
      </c>
      <c r="C653" s="2">
        <f>A350</f>
        <v>3</v>
      </c>
      <c r="D653" s="2">
        <f>ROW(A350)</f>
        <v>350</v>
      </c>
      <c r="E653" s="2"/>
      <c r="F653" s="2" t="str">
        <f>IF(F350&lt;&gt;"",F350,"")</f>
        <v>Новая локальная смета</v>
      </c>
      <c r="G653" s="2" t="str">
        <f>IF(G350&lt;&gt;"",G350,"")</f>
        <v>Реконструкция РУ-10кВ в ЗТП-2 по адресу:  г.Москва,  поселение Десёновское, ДНП "Витязь".</v>
      </c>
      <c r="H653" s="2">
        <v>0</v>
      </c>
      <c r="I653" s="2"/>
      <c r="J653" s="2"/>
      <c r="K653" s="2"/>
      <c r="L653" s="2"/>
      <c r="M653" s="2"/>
      <c r="N653" s="2"/>
      <c r="O653" s="2">
        <f t="shared" ref="O653:T653" si="607">ROUND(O373+O419+O471+O520+O567+O623+AB653,2)</f>
        <v>5067773.74</v>
      </c>
      <c r="P653" s="2">
        <f t="shared" si="607"/>
        <v>4262306.84</v>
      </c>
      <c r="Q653" s="2">
        <f t="shared" si="607"/>
        <v>121922.67</v>
      </c>
      <c r="R653" s="2">
        <f t="shared" si="607"/>
        <v>53518.86</v>
      </c>
      <c r="S653" s="2">
        <f t="shared" si="607"/>
        <v>683544.23</v>
      </c>
      <c r="T653" s="2">
        <f t="shared" si="607"/>
        <v>0</v>
      </c>
      <c r="U653" s="2">
        <f>U373+U419+U471+U520+U567+U623+AH653</f>
        <v>1642.1956508779999</v>
      </c>
      <c r="V653" s="2">
        <f>V373+V419+V471+V520+V567+V623+AI653</f>
        <v>0</v>
      </c>
      <c r="W653" s="2">
        <f>ROUND(W373+W419+W471+W520+W567+W623+AJ653,2)</f>
        <v>0</v>
      </c>
      <c r="X653" s="2">
        <f>ROUND(X373+X419+X471+X520+X567+X623+AK653,2)</f>
        <v>498800.28</v>
      </c>
      <c r="Y653" s="2">
        <f>ROUND(Y373+Y419+Y471+Y520+Y567+Y623+AL653,2)</f>
        <v>280253.09999999998</v>
      </c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>
        <f t="shared" ref="AO653:BD653" si="608">ROUND(AO373+AO419+AO471+AO520+AO567+AO623+BX653,2)</f>
        <v>0</v>
      </c>
      <c r="AP653" s="2">
        <f t="shared" si="608"/>
        <v>0</v>
      </c>
      <c r="AQ653" s="2">
        <f t="shared" si="608"/>
        <v>0</v>
      </c>
      <c r="AR653" s="2">
        <f t="shared" si="608"/>
        <v>5932457.2599999998</v>
      </c>
      <c r="AS653" s="2">
        <f t="shared" si="608"/>
        <v>4346983.7</v>
      </c>
      <c r="AT653" s="2">
        <f t="shared" si="608"/>
        <v>582834.02</v>
      </c>
      <c r="AU653" s="2">
        <f t="shared" si="608"/>
        <v>1002639.54</v>
      </c>
      <c r="AV653" s="2">
        <f t="shared" si="608"/>
        <v>4262306.84</v>
      </c>
      <c r="AW653" s="2">
        <f t="shared" si="608"/>
        <v>4262306.84</v>
      </c>
      <c r="AX653" s="2">
        <f t="shared" si="608"/>
        <v>0</v>
      </c>
      <c r="AY653" s="2">
        <f t="shared" si="608"/>
        <v>4262306.84</v>
      </c>
      <c r="AZ653" s="2">
        <f t="shared" si="608"/>
        <v>0</v>
      </c>
      <c r="BA653" s="2">
        <f t="shared" si="608"/>
        <v>0</v>
      </c>
      <c r="BB653" s="2">
        <f t="shared" si="608"/>
        <v>0</v>
      </c>
      <c r="BC653" s="2">
        <f t="shared" si="608"/>
        <v>0</v>
      </c>
      <c r="BD653" s="2">
        <f t="shared" si="608"/>
        <v>0</v>
      </c>
      <c r="BE653" s="2"/>
      <c r="BF653" s="2"/>
      <c r="BG653" s="2"/>
      <c r="BH653" s="2"/>
      <c r="BI653" s="2"/>
      <c r="BJ653" s="2"/>
      <c r="BK653" s="2"/>
      <c r="BL653" s="2"/>
      <c r="BM653" s="2"/>
      <c r="BN653" s="2"/>
      <c r="BO653" s="2"/>
      <c r="BP653" s="2"/>
      <c r="BQ653" s="2"/>
      <c r="BR653" s="2"/>
      <c r="BS653" s="2"/>
      <c r="BT653" s="2"/>
      <c r="BU653" s="2"/>
      <c r="BV653" s="2"/>
      <c r="BW653" s="2"/>
      <c r="BX653" s="2"/>
      <c r="BY653" s="2"/>
      <c r="BZ653" s="2"/>
      <c r="CA653" s="2"/>
      <c r="CB653" s="2"/>
      <c r="CC653" s="2"/>
      <c r="CD653" s="2"/>
      <c r="CE653" s="2"/>
      <c r="CF653" s="2"/>
      <c r="CG653" s="2"/>
      <c r="CH653" s="2"/>
      <c r="CI653" s="2"/>
      <c r="CJ653" s="2"/>
      <c r="CK653" s="2"/>
      <c r="CL653" s="2"/>
      <c r="CM653" s="2"/>
      <c r="CN653" s="2"/>
      <c r="CO653" s="2"/>
      <c r="CP653" s="2"/>
      <c r="CQ653" s="2"/>
      <c r="CR653" s="2"/>
      <c r="CS653" s="2"/>
      <c r="CT653" s="2"/>
      <c r="CU653" s="2"/>
      <c r="CV653" s="2"/>
      <c r="CW653" s="2"/>
      <c r="CX653" s="2"/>
      <c r="CY653" s="2"/>
      <c r="CZ653" s="2"/>
      <c r="DA653" s="2"/>
      <c r="DB653" s="2"/>
      <c r="DC653" s="2"/>
      <c r="DD653" s="2"/>
      <c r="DE653" s="2"/>
      <c r="DF653" s="2"/>
      <c r="DG653" s="3"/>
      <c r="DH653" s="3"/>
      <c r="DI653" s="3"/>
      <c r="DJ653" s="3"/>
      <c r="DK653" s="3"/>
      <c r="DL653" s="3"/>
      <c r="DM653" s="3"/>
      <c r="DN653" s="3"/>
      <c r="DO653" s="3"/>
      <c r="DP653" s="3"/>
      <c r="DQ653" s="3"/>
      <c r="DR653" s="3"/>
      <c r="DS653" s="3"/>
      <c r="DT653" s="3"/>
      <c r="DU653" s="3"/>
      <c r="DV653" s="3"/>
      <c r="DW653" s="3"/>
      <c r="DX653" s="3"/>
      <c r="DY653" s="3"/>
      <c r="DZ653" s="3"/>
      <c r="EA653" s="3"/>
      <c r="EB653" s="3"/>
      <c r="EC653" s="3"/>
      <c r="ED653" s="3"/>
      <c r="EE653" s="3"/>
      <c r="EF653" s="3"/>
      <c r="EG653" s="3"/>
      <c r="EH653" s="3"/>
      <c r="EI653" s="3"/>
      <c r="EJ653" s="3"/>
      <c r="EK653" s="3"/>
      <c r="EL653" s="3"/>
      <c r="EM653" s="3"/>
      <c r="EN653" s="3"/>
      <c r="EO653" s="3"/>
      <c r="EP653" s="3"/>
      <c r="EQ653" s="3"/>
      <c r="ER653" s="3"/>
      <c r="ES653" s="3"/>
      <c r="ET653" s="3"/>
      <c r="EU653" s="3"/>
      <c r="EV653" s="3"/>
      <c r="EW653" s="3"/>
      <c r="EX653" s="3"/>
      <c r="EY653" s="3"/>
      <c r="EZ653" s="3"/>
      <c r="FA653" s="3"/>
      <c r="FB653" s="3"/>
      <c r="FC653" s="3"/>
      <c r="FD653" s="3"/>
      <c r="FE653" s="3"/>
      <c r="FF653" s="3"/>
      <c r="FG653" s="3"/>
      <c r="FH653" s="3"/>
      <c r="FI653" s="3"/>
      <c r="FJ653" s="3"/>
      <c r="FK653" s="3"/>
      <c r="FL653" s="3"/>
      <c r="FM653" s="3"/>
      <c r="FN653" s="3"/>
      <c r="FO653" s="3"/>
      <c r="FP653" s="3"/>
      <c r="FQ653" s="3"/>
      <c r="FR653" s="3"/>
      <c r="FS653" s="3"/>
      <c r="FT653" s="3"/>
      <c r="FU653" s="3"/>
      <c r="FV653" s="3"/>
      <c r="FW653" s="3"/>
      <c r="FX653" s="3"/>
      <c r="FY653" s="3"/>
      <c r="FZ653" s="3"/>
      <c r="GA653" s="3"/>
      <c r="GB653" s="3"/>
      <c r="GC653" s="3"/>
      <c r="GD653" s="3"/>
      <c r="GE653" s="3"/>
      <c r="GF653" s="3"/>
      <c r="GG653" s="3"/>
      <c r="GH653" s="3"/>
      <c r="GI653" s="3"/>
      <c r="GJ653" s="3"/>
      <c r="GK653" s="3"/>
      <c r="GL653" s="3"/>
      <c r="GM653" s="3"/>
      <c r="GN653" s="3"/>
      <c r="GO653" s="3"/>
      <c r="GP653" s="3"/>
      <c r="GQ653" s="3"/>
      <c r="GR653" s="3"/>
      <c r="GS653" s="3"/>
      <c r="GT653" s="3"/>
      <c r="GU653" s="3"/>
      <c r="GV653" s="3"/>
      <c r="GW653" s="3"/>
      <c r="GX653" s="3">
        <v>0</v>
      </c>
    </row>
    <row r="655" spans="1:206" x14ac:dyDescent="0.2">
      <c r="A655" s="4">
        <v>50</v>
      </c>
      <c r="B655" s="4">
        <v>0</v>
      </c>
      <c r="C655" s="4">
        <v>0</v>
      </c>
      <c r="D655" s="4">
        <v>1</v>
      </c>
      <c r="E655" s="4">
        <v>201</v>
      </c>
      <c r="F655" s="4">
        <f>ROUND(Source!O653,O655)</f>
        <v>5067773.74</v>
      </c>
      <c r="G655" s="4" t="s">
        <v>89</v>
      </c>
      <c r="H655" s="4" t="s">
        <v>90</v>
      </c>
      <c r="I655" s="4"/>
      <c r="J655" s="4"/>
      <c r="K655" s="4">
        <v>-201</v>
      </c>
      <c r="L655" s="4">
        <v>1</v>
      </c>
      <c r="M655" s="4">
        <v>3</v>
      </c>
      <c r="N655" s="4" t="s">
        <v>3</v>
      </c>
      <c r="O655" s="4">
        <v>2</v>
      </c>
      <c r="P655" s="4"/>
      <c r="Q655" s="4"/>
      <c r="R655" s="4"/>
      <c r="S655" s="4"/>
      <c r="T655" s="4"/>
      <c r="U655" s="4"/>
      <c r="V655" s="4"/>
      <c r="W655" s="4">
        <v>5067773.74</v>
      </c>
      <c r="X655" s="4">
        <v>1</v>
      </c>
      <c r="Y655" s="4">
        <v>5067773.74</v>
      </c>
      <c r="Z655" s="4"/>
      <c r="AA655" s="4"/>
      <c r="AB655" s="4"/>
    </row>
    <row r="656" spans="1:206" x14ac:dyDescent="0.2">
      <c r="A656" s="4">
        <v>50</v>
      </c>
      <c r="B656" s="4">
        <v>0</v>
      </c>
      <c r="C656" s="4">
        <v>0</v>
      </c>
      <c r="D656" s="4">
        <v>1</v>
      </c>
      <c r="E656" s="4">
        <v>202</v>
      </c>
      <c r="F656" s="4">
        <f>ROUND(Source!P653,O656)</f>
        <v>4262306.84</v>
      </c>
      <c r="G656" s="4" t="s">
        <v>91</v>
      </c>
      <c r="H656" s="4" t="s">
        <v>92</v>
      </c>
      <c r="I656" s="4"/>
      <c r="J656" s="4"/>
      <c r="K656" s="4">
        <v>-202</v>
      </c>
      <c r="L656" s="4">
        <v>2</v>
      </c>
      <c r="M656" s="4">
        <v>3</v>
      </c>
      <c r="N656" s="4" t="s">
        <v>3</v>
      </c>
      <c r="O656" s="4">
        <v>2</v>
      </c>
      <c r="P656" s="4"/>
      <c r="Q656" s="4"/>
      <c r="R656" s="4"/>
      <c r="S656" s="4"/>
      <c r="T656" s="4"/>
      <c r="U656" s="4"/>
      <c r="V656" s="4"/>
      <c r="W656" s="4">
        <v>4262306.84</v>
      </c>
      <c r="X656" s="4">
        <v>1</v>
      </c>
      <c r="Y656" s="4">
        <v>4262306.84</v>
      </c>
      <c r="Z656" s="4"/>
      <c r="AA656" s="4"/>
      <c r="AB656" s="4"/>
    </row>
    <row r="657" spans="1:28" x14ac:dyDescent="0.2">
      <c r="A657" s="4">
        <v>50</v>
      </c>
      <c r="B657" s="4">
        <v>0</v>
      </c>
      <c r="C657" s="4">
        <v>0</v>
      </c>
      <c r="D657" s="4">
        <v>1</v>
      </c>
      <c r="E657" s="4">
        <v>222</v>
      </c>
      <c r="F657" s="4">
        <f>ROUND(Source!AO653,O657)</f>
        <v>0</v>
      </c>
      <c r="G657" s="4" t="s">
        <v>93</v>
      </c>
      <c r="H657" s="4" t="s">
        <v>94</v>
      </c>
      <c r="I657" s="4"/>
      <c r="J657" s="4"/>
      <c r="K657" s="4">
        <v>-222</v>
      </c>
      <c r="L657" s="4">
        <v>3</v>
      </c>
      <c r="M657" s="4">
        <v>3</v>
      </c>
      <c r="N657" s="4" t="s">
        <v>3</v>
      </c>
      <c r="O657" s="4">
        <v>2</v>
      </c>
      <c r="P657" s="4"/>
      <c r="Q657" s="4"/>
      <c r="R657" s="4"/>
      <c r="S657" s="4"/>
      <c r="T657" s="4"/>
      <c r="U657" s="4"/>
      <c r="V657" s="4"/>
      <c r="W657" s="4">
        <v>0</v>
      </c>
      <c r="X657" s="4">
        <v>1</v>
      </c>
      <c r="Y657" s="4">
        <v>0</v>
      </c>
      <c r="Z657" s="4"/>
      <c r="AA657" s="4"/>
      <c r="AB657" s="4"/>
    </row>
    <row r="658" spans="1:28" x14ac:dyDescent="0.2">
      <c r="A658" s="4">
        <v>50</v>
      </c>
      <c r="B658" s="4">
        <v>0</v>
      </c>
      <c r="C658" s="4">
        <v>0</v>
      </c>
      <c r="D658" s="4">
        <v>1</v>
      </c>
      <c r="E658" s="4">
        <v>225</v>
      </c>
      <c r="F658" s="4">
        <f>ROUND(Source!AV653,O658)</f>
        <v>4262306.84</v>
      </c>
      <c r="G658" s="4" t="s">
        <v>95</v>
      </c>
      <c r="H658" s="4" t="s">
        <v>96</v>
      </c>
      <c r="I658" s="4"/>
      <c r="J658" s="4"/>
      <c r="K658" s="4">
        <v>-225</v>
      </c>
      <c r="L658" s="4">
        <v>4</v>
      </c>
      <c r="M658" s="4">
        <v>3</v>
      </c>
      <c r="N658" s="4" t="s">
        <v>3</v>
      </c>
      <c r="O658" s="4">
        <v>2</v>
      </c>
      <c r="P658" s="4"/>
      <c r="Q658" s="4"/>
      <c r="R658" s="4"/>
      <c r="S658" s="4"/>
      <c r="T658" s="4"/>
      <c r="U658" s="4"/>
      <c r="V658" s="4"/>
      <c r="W658" s="4">
        <v>4262306.84</v>
      </c>
      <c r="X658" s="4">
        <v>1</v>
      </c>
      <c r="Y658" s="4">
        <v>4262306.84</v>
      </c>
      <c r="Z658" s="4"/>
      <c r="AA658" s="4"/>
      <c r="AB658" s="4"/>
    </row>
    <row r="659" spans="1:28" x14ac:dyDescent="0.2">
      <c r="A659" s="4">
        <v>50</v>
      </c>
      <c r="B659" s="4">
        <v>0</v>
      </c>
      <c r="C659" s="4">
        <v>0</v>
      </c>
      <c r="D659" s="4">
        <v>1</v>
      </c>
      <c r="E659" s="4">
        <v>226</v>
      </c>
      <c r="F659" s="4">
        <f>ROUND(Source!AW653,O659)</f>
        <v>4262306.84</v>
      </c>
      <c r="G659" s="4" t="s">
        <v>97</v>
      </c>
      <c r="H659" s="4" t="s">
        <v>98</v>
      </c>
      <c r="I659" s="4"/>
      <c r="J659" s="4"/>
      <c r="K659" s="4">
        <v>-226</v>
      </c>
      <c r="L659" s="4">
        <v>5</v>
      </c>
      <c r="M659" s="4">
        <v>3</v>
      </c>
      <c r="N659" s="4" t="s">
        <v>3</v>
      </c>
      <c r="O659" s="4">
        <v>2</v>
      </c>
      <c r="P659" s="4"/>
      <c r="Q659" s="4"/>
      <c r="R659" s="4"/>
      <c r="S659" s="4"/>
      <c r="T659" s="4"/>
      <c r="U659" s="4"/>
      <c r="V659" s="4"/>
      <c r="W659" s="4">
        <v>4262306.84</v>
      </c>
      <c r="X659" s="4">
        <v>1</v>
      </c>
      <c r="Y659" s="4">
        <v>4262306.84</v>
      </c>
      <c r="Z659" s="4"/>
      <c r="AA659" s="4"/>
      <c r="AB659" s="4"/>
    </row>
    <row r="660" spans="1:28" x14ac:dyDescent="0.2">
      <c r="A660" s="4">
        <v>50</v>
      </c>
      <c r="B660" s="4">
        <v>0</v>
      </c>
      <c r="C660" s="4">
        <v>0</v>
      </c>
      <c r="D660" s="4">
        <v>1</v>
      </c>
      <c r="E660" s="4">
        <v>227</v>
      </c>
      <c r="F660" s="4">
        <f>ROUND(Source!AX653,O660)</f>
        <v>0</v>
      </c>
      <c r="G660" s="4" t="s">
        <v>99</v>
      </c>
      <c r="H660" s="4" t="s">
        <v>100</v>
      </c>
      <c r="I660" s="4"/>
      <c r="J660" s="4"/>
      <c r="K660" s="4">
        <v>-227</v>
      </c>
      <c r="L660" s="4">
        <v>6</v>
      </c>
      <c r="M660" s="4">
        <v>3</v>
      </c>
      <c r="N660" s="4" t="s">
        <v>3</v>
      </c>
      <c r="O660" s="4">
        <v>2</v>
      </c>
      <c r="P660" s="4"/>
      <c r="Q660" s="4"/>
      <c r="R660" s="4"/>
      <c r="S660" s="4"/>
      <c r="T660" s="4"/>
      <c r="U660" s="4"/>
      <c r="V660" s="4"/>
      <c r="W660" s="4">
        <v>0</v>
      </c>
      <c r="X660" s="4">
        <v>1</v>
      </c>
      <c r="Y660" s="4">
        <v>0</v>
      </c>
      <c r="Z660" s="4"/>
      <c r="AA660" s="4"/>
      <c r="AB660" s="4"/>
    </row>
    <row r="661" spans="1:28" x14ac:dyDescent="0.2">
      <c r="A661" s="4">
        <v>50</v>
      </c>
      <c r="B661" s="4">
        <v>0</v>
      </c>
      <c r="C661" s="4">
        <v>0</v>
      </c>
      <c r="D661" s="4">
        <v>1</v>
      </c>
      <c r="E661" s="4">
        <v>228</v>
      </c>
      <c r="F661" s="4">
        <f>ROUND(Source!AY653,O661)</f>
        <v>4262306.84</v>
      </c>
      <c r="G661" s="4" t="s">
        <v>101</v>
      </c>
      <c r="H661" s="4" t="s">
        <v>102</v>
      </c>
      <c r="I661" s="4"/>
      <c r="J661" s="4"/>
      <c r="K661" s="4">
        <v>-228</v>
      </c>
      <c r="L661" s="4">
        <v>7</v>
      </c>
      <c r="M661" s="4">
        <v>3</v>
      </c>
      <c r="N661" s="4" t="s">
        <v>3</v>
      </c>
      <c r="O661" s="4">
        <v>2</v>
      </c>
      <c r="P661" s="4"/>
      <c r="Q661" s="4"/>
      <c r="R661" s="4"/>
      <c r="S661" s="4"/>
      <c r="T661" s="4"/>
      <c r="U661" s="4"/>
      <c r="V661" s="4"/>
      <c r="W661" s="4">
        <v>4262306.84</v>
      </c>
      <c r="X661" s="4">
        <v>1</v>
      </c>
      <c r="Y661" s="4">
        <v>4262306.84</v>
      </c>
      <c r="Z661" s="4"/>
      <c r="AA661" s="4"/>
      <c r="AB661" s="4"/>
    </row>
    <row r="662" spans="1:28" x14ac:dyDescent="0.2">
      <c r="A662" s="4">
        <v>50</v>
      </c>
      <c r="B662" s="4">
        <v>0</v>
      </c>
      <c r="C662" s="4">
        <v>0</v>
      </c>
      <c r="D662" s="4">
        <v>1</v>
      </c>
      <c r="E662" s="4">
        <v>216</v>
      </c>
      <c r="F662" s="4">
        <f>ROUND(Source!AP653,O662)</f>
        <v>0</v>
      </c>
      <c r="G662" s="4" t="s">
        <v>103</v>
      </c>
      <c r="H662" s="4" t="s">
        <v>104</v>
      </c>
      <c r="I662" s="4"/>
      <c r="J662" s="4"/>
      <c r="K662" s="4">
        <v>-216</v>
      </c>
      <c r="L662" s="4">
        <v>8</v>
      </c>
      <c r="M662" s="4">
        <v>3</v>
      </c>
      <c r="N662" s="4" t="s">
        <v>3</v>
      </c>
      <c r="O662" s="4">
        <v>2</v>
      </c>
      <c r="P662" s="4"/>
      <c r="Q662" s="4"/>
      <c r="R662" s="4"/>
      <c r="S662" s="4"/>
      <c r="T662" s="4"/>
      <c r="U662" s="4"/>
      <c r="V662" s="4"/>
      <c r="W662" s="4">
        <v>0</v>
      </c>
      <c r="X662" s="4">
        <v>1</v>
      </c>
      <c r="Y662" s="4">
        <v>0</v>
      </c>
      <c r="Z662" s="4"/>
      <c r="AA662" s="4"/>
      <c r="AB662" s="4"/>
    </row>
    <row r="663" spans="1:28" x14ac:dyDescent="0.2">
      <c r="A663" s="4">
        <v>50</v>
      </c>
      <c r="B663" s="4">
        <v>0</v>
      </c>
      <c r="C663" s="4">
        <v>0</v>
      </c>
      <c r="D663" s="4">
        <v>1</v>
      </c>
      <c r="E663" s="4">
        <v>223</v>
      </c>
      <c r="F663" s="4">
        <f>ROUND(Source!AQ653,O663)</f>
        <v>0</v>
      </c>
      <c r="G663" s="4" t="s">
        <v>105</v>
      </c>
      <c r="H663" s="4" t="s">
        <v>106</v>
      </c>
      <c r="I663" s="4"/>
      <c r="J663" s="4"/>
      <c r="K663" s="4">
        <v>-223</v>
      </c>
      <c r="L663" s="4">
        <v>9</v>
      </c>
      <c r="M663" s="4">
        <v>3</v>
      </c>
      <c r="N663" s="4" t="s">
        <v>3</v>
      </c>
      <c r="O663" s="4">
        <v>2</v>
      </c>
      <c r="P663" s="4"/>
      <c r="Q663" s="4"/>
      <c r="R663" s="4"/>
      <c r="S663" s="4"/>
      <c r="T663" s="4"/>
      <c r="U663" s="4"/>
      <c r="V663" s="4"/>
      <c r="W663" s="4">
        <v>0</v>
      </c>
      <c r="X663" s="4">
        <v>1</v>
      </c>
      <c r="Y663" s="4">
        <v>0</v>
      </c>
      <c r="Z663" s="4"/>
      <c r="AA663" s="4"/>
      <c r="AB663" s="4"/>
    </row>
    <row r="664" spans="1:28" x14ac:dyDescent="0.2">
      <c r="A664" s="4">
        <v>50</v>
      </c>
      <c r="B664" s="4">
        <v>0</v>
      </c>
      <c r="C664" s="4">
        <v>0</v>
      </c>
      <c r="D664" s="4">
        <v>1</v>
      </c>
      <c r="E664" s="4">
        <v>229</v>
      </c>
      <c r="F664" s="4">
        <f>ROUND(Source!AZ653,O664)</f>
        <v>0</v>
      </c>
      <c r="G664" s="4" t="s">
        <v>107</v>
      </c>
      <c r="H664" s="4" t="s">
        <v>108</v>
      </c>
      <c r="I664" s="4"/>
      <c r="J664" s="4"/>
      <c r="K664" s="4">
        <v>-229</v>
      </c>
      <c r="L664" s="4">
        <v>10</v>
      </c>
      <c r="M664" s="4">
        <v>3</v>
      </c>
      <c r="N664" s="4" t="s">
        <v>3</v>
      </c>
      <c r="O664" s="4">
        <v>2</v>
      </c>
      <c r="P664" s="4"/>
      <c r="Q664" s="4"/>
      <c r="R664" s="4"/>
      <c r="S664" s="4"/>
      <c r="T664" s="4"/>
      <c r="U664" s="4"/>
      <c r="V664" s="4"/>
      <c r="W664" s="4">
        <v>0</v>
      </c>
      <c r="X664" s="4">
        <v>1</v>
      </c>
      <c r="Y664" s="4">
        <v>0</v>
      </c>
      <c r="Z664" s="4"/>
      <c r="AA664" s="4"/>
      <c r="AB664" s="4"/>
    </row>
    <row r="665" spans="1:28" x14ac:dyDescent="0.2">
      <c r="A665" s="4">
        <v>50</v>
      </c>
      <c r="B665" s="4">
        <v>0</v>
      </c>
      <c r="C665" s="4">
        <v>0</v>
      </c>
      <c r="D665" s="4">
        <v>1</v>
      </c>
      <c r="E665" s="4">
        <v>203</v>
      </c>
      <c r="F665" s="4">
        <f>ROUND(Source!Q653,O665)</f>
        <v>121922.67</v>
      </c>
      <c r="G665" s="4" t="s">
        <v>109</v>
      </c>
      <c r="H665" s="4" t="s">
        <v>110</v>
      </c>
      <c r="I665" s="4"/>
      <c r="J665" s="4"/>
      <c r="K665" s="4">
        <v>-203</v>
      </c>
      <c r="L665" s="4">
        <v>11</v>
      </c>
      <c r="M665" s="4">
        <v>3</v>
      </c>
      <c r="N665" s="4" t="s">
        <v>3</v>
      </c>
      <c r="O665" s="4">
        <v>2</v>
      </c>
      <c r="P665" s="4"/>
      <c r="Q665" s="4"/>
      <c r="R665" s="4"/>
      <c r="S665" s="4"/>
      <c r="T665" s="4"/>
      <c r="U665" s="4"/>
      <c r="V665" s="4"/>
      <c r="W665" s="4">
        <v>121922.67</v>
      </c>
      <c r="X665" s="4">
        <v>1</v>
      </c>
      <c r="Y665" s="4">
        <v>121922.67</v>
      </c>
      <c r="Z665" s="4"/>
      <c r="AA665" s="4"/>
      <c r="AB665" s="4"/>
    </row>
    <row r="666" spans="1:28" x14ac:dyDescent="0.2">
      <c r="A666" s="4">
        <v>50</v>
      </c>
      <c r="B666" s="4">
        <v>0</v>
      </c>
      <c r="C666" s="4">
        <v>0</v>
      </c>
      <c r="D666" s="4">
        <v>1</v>
      </c>
      <c r="E666" s="4">
        <v>231</v>
      </c>
      <c r="F666" s="4">
        <f>ROUND(Source!BB653,O666)</f>
        <v>0</v>
      </c>
      <c r="G666" s="4" t="s">
        <v>111</v>
      </c>
      <c r="H666" s="4" t="s">
        <v>112</v>
      </c>
      <c r="I666" s="4"/>
      <c r="J666" s="4"/>
      <c r="K666" s="4">
        <v>-231</v>
      </c>
      <c r="L666" s="4">
        <v>12</v>
      </c>
      <c r="M666" s="4">
        <v>3</v>
      </c>
      <c r="N666" s="4" t="s">
        <v>3</v>
      </c>
      <c r="O666" s="4">
        <v>2</v>
      </c>
      <c r="P666" s="4"/>
      <c r="Q666" s="4"/>
      <c r="R666" s="4"/>
      <c r="S666" s="4"/>
      <c r="T666" s="4"/>
      <c r="U666" s="4"/>
      <c r="V666" s="4"/>
      <c r="W666" s="4">
        <v>0</v>
      </c>
      <c r="X666" s="4">
        <v>1</v>
      </c>
      <c r="Y666" s="4">
        <v>0</v>
      </c>
      <c r="Z666" s="4"/>
      <c r="AA666" s="4"/>
      <c r="AB666" s="4"/>
    </row>
    <row r="667" spans="1:28" x14ac:dyDescent="0.2">
      <c r="A667" s="4">
        <v>50</v>
      </c>
      <c r="B667" s="4">
        <v>0</v>
      </c>
      <c r="C667" s="4">
        <v>0</v>
      </c>
      <c r="D667" s="4">
        <v>1</v>
      </c>
      <c r="E667" s="4">
        <v>204</v>
      </c>
      <c r="F667" s="4">
        <f>ROUND(Source!R653,O667)</f>
        <v>53518.86</v>
      </c>
      <c r="G667" s="4" t="s">
        <v>113</v>
      </c>
      <c r="H667" s="4" t="s">
        <v>114</v>
      </c>
      <c r="I667" s="4"/>
      <c r="J667" s="4"/>
      <c r="K667" s="4">
        <v>-204</v>
      </c>
      <c r="L667" s="4">
        <v>13</v>
      </c>
      <c r="M667" s="4">
        <v>3</v>
      </c>
      <c r="N667" s="4" t="s">
        <v>3</v>
      </c>
      <c r="O667" s="4">
        <v>2</v>
      </c>
      <c r="P667" s="4"/>
      <c r="Q667" s="4"/>
      <c r="R667" s="4"/>
      <c r="S667" s="4"/>
      <c r="T667" s="4"/>
      <c r="U667" s="4"/>
      <c r="V667" s="4"/>
      <c r="W667" s="4">
        <v>53518.86</v>
      </c>
      <c r="X667" s="4">
        <v>1</v>
      </c>
      <c r="Y667" s="4">
        <v>53518.86</v>
      </c>
      <c r="Z667" s="4"/>
      <c r="AA667" s="4"/>
      <c r="AB667" s="4"/>
    </row>
    <row r="668" spans="1:28" x14ac:dyDescent="0.2">
      <c r="A668" s="4">
        <v>50</v>
      </c>
      <c r="B668" s="4">
        <v>0</v>
      </c>
      <c r="C668" s="4">
        <v>0</v>
      </c>
      <c r="D668" s="4">
        <v>1</v>
      </c>
      <c r="E668" s="4">
        <v>205</v>
      </c>
      <c r="F668" s="4">
        <f>ROUND(Source!S653,O668)</f>
        <v>683544.23</v>
      </c>
      <c r="G668" s="4" t="s">
        <v>115</v>
      </c>
      <c r="H668" s="4" t="s">
        <v>116</v>
      </c>
      <c r="I668" s="4"/>
      <c r="J668" s="4"/>
      <c r="K668" s="4">
        <v>-205</v>
      </c>
      <c r="L668" s="4">
        <v>14</v>
      </c>
      <c r="M668" s="4">
        <v>3</v>
      </c>
      <c r="N668" s="4" t="s">
        <v>3</v>
      </c>
      <c r="O668" s="4">
        <v>2</v>
      </c>
      <c r="P668" s="4"/>
      <c r="Q668" s="4"/>
      <c r="R668" s="4"/>
      <c r="S668" s="4"/>
      <c r="T668" s="4"/>
      <c r="U668" s="4"/>
      <c r="V668" s="4"/>
      <c r="W668" s="4">
        <v>683544.23</v>
      </c>
      <c r="X668" s="4">
        <v>1</v>
      </c>
      <c r="Y668" s="4">
        <v>683544.23</v>
      </c>
      <c r="Z668" s="4"/>
      <c r="AA668" s="4"/>
      <c r="AB668" s="4"/>
    </row>
    <row r="669" spans="1:28" x14ac:dyDescent="0.2">
      <c r="A669" s="4">
        <v>50</v>
      </c>
      <c r="B669" s="4">
        <v>0</v>
      </c>
      <c r="C669" s="4">
        <v>0</v>
      </c>
      <c r="D669" s="4">
        <v>1</v>
      </c>
      <c r="E669" s="4">
        <v>232</v>
      </c>
      <c r="F669" s="4">
        <f>ROUND(Source!BC653,O669)</f>
        <v>0</v>
      </c>
      <c r="G669" s="4" t="s">
        <v>117</v>
      </c>
      <c r="H669" s="4" t="s">
        <v>118</v>
      </c>
      <c r="I669" s="4"/>
      <c r="J669" s="4"/>
      <c r="K669" s="4">
        <v>-232</v>
      </c>
      <c r="L669" s="4">
        <v>15</v>
      </c>
      <c r="M669" s="4">
        <v>3</v>
      </c>
      <c r="N669" s="4" t="s">
        <v>3</v>
      </c>
      <c r="O669" s="4">
        <v>2</v>
      </c>
      <c r="P669" s="4"/>
      <c r="Q669" s="4"/>
      <c r="R669" s="4"/>
      <c r="S669" s="4"/>
      <c r="T669" s="4"/>
      <c r="U669" s="4"/>
      <c r="V669" s="4"/>
      <c r="W669" s="4">
        <v>0</v>
      </c>
      <c r="X669" s="4">
        <v>1</v>
      </c>
      <c r="Y669" s="4">
        <v>0</v>
      </c>
      <c r="Z669" s="4"/>
      <c r="AA669" s="4"/>
      <c r="AB669" s="4"/>
    </row>
    <row r="670" spans="1:28" x14ac:dyDescent="0.2">
      <c r="A670" s="4">
        <v>50</v>
      </c>
      <c r="B670" s="4">
        <v>0</v>
      </c>
      <c r="C670" s="4">
        <v>0</v>
      </c>
      <c r="D670" s="4">
        <v>1</v>
      </c>
      <c r="E670" s="4">
        <v>214</v>
      </c>
      <c r="F670" s="4">
        <f>ROUND(Source!AS653,O670)</f>
        <v>4346983.7</v>
      </c>
      <c r="G670" s="4" t="s">
        <v>119</v>
      </c>
      <c r="H670" s="4" t="s">
        <v>120</v>
      </c>
      <c r="I670" s="4"/>
      <c r="J670" s="4"/>
      <c r="K670" s="4">
        <v>-214</v>
      </c>
      <c r="L670" s="4">
        <v>16</v>
      </c>
      <c r="M670" s="4">
        <v>3</v>
      </c>
      <c r="N670" s="4" t="s">
        <v>3</v>
      </c>
      <c r="O670" s="4">
        <v>2</v>
      </c>
      <c r="P670" s="4"/>
      <c r="Q670" s="4"/>
      <c r="R670" s="4"/>
      <c r="S670" s="4"/>
      <c r="T670" s="4"/>
      <c r="U670" s="4"/>
      <c r="V670" s="4"/>
      <c r="W670" s="4">
        <v>4346983.7</v>
      </c>
      <c r="X670" s="4">
        <v>1</v>
      </c>
      <c r="Y670" s="4">
        <v>4346983.7</v>
      </c>
      <c r="Z670" s="4"/>
      <c r="AA670" s="4"/>
      <c r="AB670" s="4"/>
    </row>
    <row r="671" spans="1:28" x14ac:dyDescent="0.2">
      <c r="A671" s="4">
        <v>50</v>
      </c>
      <c r="B671" s="4">
        <v>0</v>
      </c>
      <c r="C671" s="4">
        <v>0</v>
      </c>
      <c r="D671" s="4">
        <v>1</v>
      </c>
      <c r="E671" s="4">
        <v>215</v>
      </c>
      <c r="F671" s="4">
        <f>ROUND(Source!AT653,O671)</f>
        <v>582834.02</v>
      </c>
      <c r="G671" s="4" t="s">
        <v>121</v>
      </c>
      <c r="H671" s="4" t="s">
        <v>122</v>
      </c>
      <c r="I671" s="4"/>
      <c r="J671" s="4"/>
      <c r="K671" s="4">
        <v>-215</v>
      </c>
      <c r="L671" s="4">
        <v>17</v>
      </c>
      <c r="M671" s="4">
        <v>3</v>
      </c>
      <c r="N671" s="4" t="s">
        <v>3</v>
      </c>
      <c r="O671" s="4">
        <v>2</v>
      </c>
      <c r="P671" s="4"/>
      <c r="Q671" s="4"/>
      <c r="R671" s="4"/>
      <c r="S671" s="4"/>
      <c r="T671" s="4"/>
      <c r="U671" s="4"/>
      <c r="V671" s="4"/>
      <c r="W671" s="4">
        <v>582834.02</v>
      </c>
      <c r="X671" s="4">
        <v>1</v>
      </c>
      <c r="Y671" s="4">
        <v>582834.02</v>
      </c>
      <c r="Z671" s="4"/>
      <c r="AA671" s="4"/>
      <c r="AB671" s="4"/>
    </row>
    <row r="672" spans="1:28" x14ac:dyDescent="0.2">
      <c r="A672" s="4">
        <v>50</v>
      </c>
      <c r="B672" s="4">
        <v>0</v>
      </c>
      <c r="C672" s="4">
        <v>0</v>
      </c>
      <c r="D672" s="4">
        <v>1</v>
      </c>
      <c r="E672" s="4">
        <v>217</v>
      </c>
      <c r="F672" s="4">
        <f>ROUND(Source!AU653,O672)</f>
        <v>1002639.54</v>
      </c>
      <c r="G672" s="4" t="s">
        <v>123</v>
      </c>
      <c r="H672" s="4" t="s">
        <v>124</v>
      </c>
      <c r="I672" s="4"/>
      <c r="J672" s="4"/>
      <c r="K672" s="4">
        <v>-217</v>
      </c>
      <c r="L672" s="4">
        <v>18</v>
      </c>
      <c r="M672" s="4">
        <v>3</v>
      </c>
      <c r="N672" s="4" t="s">
        <v>3</v>
      </c>
      <c r="O672" s="4">
        <v>2</v>
      </c>
      <c r="P672" s="4"/>
      <c r="Q672" s="4"/>
      <c r="R672" s="4"/>
      <c r="S672" s="4"/>
      <c r="T672" s="4"/>
      <c r="U672" s="4"/>
      <c r="V672" s="4"/>
      <c r="W672" s="4">
        <v>1002639.54</v>
      </c>
      <c r="X672" s="4">
        <v>1</v>
      </c>
      <c r="Y672" s="4">
        <v>1002639.54</v>
      </c>
      <c r="Z672" s="4"/>
      <c r="AA672" s="4"/>
      <c r="AB672" s="4"/>
    </row>
    <row r="673" spans="1:206" x14ac:dyDescent="0.2">
      <c r="A673" s="4">
        <v>50</v>
      </c>
      <c r="B673" s="4">
        <v>0</v>
      </c>
      <c r="C673" s="4">
        <v>0</v>
      </c>
      <c r="D673" s="4">
        <v>1</v>
      </c>
      <c r="E673" s="4">
        <v>230</v>
      </c>
      <c r="F673" s="4">
        <f>ROUND(Source!BA653,O673)</f>
        <v>0</v>
      </c>
      <c r="G673" s="4" t="s">
        <v>125</v>
      </c>
      <c r="H673" s="4" t="s">
        <v>126</v>
      </c>
      <c r="I673" s="4"/>
      <c r="J673" s="4"/>
      <c r="K673" s="4">
        <v>-230</v>
      </c>
      <c r="L673" s="4">
        <v>19</v>
      </c>
      <c r="M673" s="4">
        <v>3</v>
      </c>
      <c r="N673" s="4" t="s">
        <v>3</v>
      </c>
      <c r="O673" s="4">
        <v>2</v>
      </c>
      <c r="P673" s="4"/>
      <c r="Q673" s="4"/>
      <c r="R673" s="4"/>
      <c r="S673" s="4"/>
      <c r="T673" s="4"/>
      <c r="U673" s="4"/>
      <c r="V673" s="4"/>
      <c r="W673" s="4">
        <v>0</v>
      </c>
      <c r="X673" s="4">
        <v>1</v>
      </c>
      <c r="Y673" s="4">
        <v>0</v>
      </c>
      <c r="Z673" s="4"/>
      <c r="AA673" s="4"/>
      <c r="AB673" s="4"/>
    </row>
    <row r="674" spans="1:206" x14ac:dyDescent="0.2">
      <c r="A674" s="4">
        <v>50</v>
      </c>
      <c r="B674" s="4">
        <v>0</v>
      </c>
      <c r="C674" s="4">
        <v>0</v>
      </c>
      <c r="D674" s="4">
        <v>1</v>
      </c>
      <c r="E674" s="4">
        <v>206</v>
      </c>
      <c r="F674" s="4">
        <f>ROUND(Source!T653,O674)</f>
        <v>0</v>
      </c>
      <c r="G674" s="4" t="s">
        <v>127</v>
      </c>
      <c r="H674" s="4" t="s">
        <v>128</v>
      </c>
      <c r="I674" s="4"/>
      <c r="J674" s="4"/>
      <c r="K674" s="4">
        <v>-206</v>
      </c>
      <c r="L674" s="4">
        <v>20</v>
      </c>
      <c r="M674" s="4">
        <v>3</v>
      </c>
      <c r="N674" s="4" t="s">
        <v>3</v>
      </c>
      <c r="O674" s="4">
        <v>2</v>
      </c>
      <c r="P674" s="4"/>
      <c r="Q674" s="4"/>
      <c r="R674" s="4"/>
      <c r="S674" s="4"/>
      <c r="T674" s="4"/>
      <c r="U674" s="4"/>
      <c r="V674" s="4"/>
      <c r="W674" s="4">
        <v>0</v>
      </c>
      <c r="X674" s="4">
        <v>1</v>
      </c>
      <c r="Y674" s="4">
        <v>0</v>
      </c>
      <c r="Z674" s="4"/>
      <c r="AA674" s="4"/>
      <c r="AB674" s="4"/>
    </row>
    <row r="675" spans="1:206" x14ac:dyDescent="0.2">
      <c r="A675" s="4">
        <v>50</v>
      </c>
      <c r="B675" s="4">
        <v>0</v>
      </c>
      <c r="C675" s="4">
        <v>0</v>
      </c>
      <c r="D675" s="4">
        <v>1</v>
      </c>
      <c r="E675" s="4">
        <v>207</v>
      </c>
      <c r="F675" s="4">
        <f>Source!U653</f>
        <v>1642.1956508779999</v>
      </c>
      <c r="G675" s="4" t="s">
        <v>129</v>
      </c>
      <c r="H675" s="4" t="s">
        <v>130</v>
      </c>
      <c r="I675" s="4"/>
      <c r="J675" s="4"/>
      <c r="K675" s="4">
        <v>-207</v>
      </c>
      <c r="L675" s="4">
        <v>21</v>
      </c>
      <c r="M675" s="4">
        <v>3</v>
      </c>
      <c r="N675" s="4" t="s">
        <v>3</v>
      </c>
      <c r="O675" s="4">
        <v>-1</v>
      </c>
      <c r="P675" s="4"/>
      <c r="Q675" s="4"/>
      <c r="R675" s="4"/>
      <c r="S675" s="4"/>
      <c r="T675" s="4"/>
      <c r="U675" s="4"/>
      <c r="V675" s="4"/>
      <c r="W675" s="4">
        <v>1642.1956508779999</v>
      </c>
      <c r="X675" s="4">
        <v>1</v>
      </c>
      <c r="Y675" s="4">
        <v>1642.1956508779999</v>
      </c>
      <c r="Z675" s="4"/>
      <c r="AA675" s="4"/>
      <c r="AB675" s="4"/>
    </row>
    <row r="676" spans="1:206" x14ac:dyDescent="0.2">
      <c r="A676" s="4">
        <v>50</v>
      </c>
      <c r="B676" s="4">
        <v>0</v>
      </c>
      <c r="C676" s="4">
        <v>0</v>
      </c>
      <c r="D676" s="4">
        <v>1</v>
      </c>
      <c r="E676" s="4">
        <v>208</v>
      </c>
      <c r="F676" s="4">
        <f>Source!V653</f>
        <v>0</v>
      </c>
      <c r="G676" s="4" t="s">
        <v>131</v>
      </c>
      <c r="H676" s="4" t="s">
        <v>132</v>
      </c>
      <c r="I676" s="4"/>
      <c r="J676" s="4"/>
      <c r="K676" s="4">
        <v>-208</v>
      </c>
      <c r="L676" s="4">
        <v>22</v>
      </c>
      <c r="M676" s="4">
        <v>3</v>
      </c>
      <c r="N676" s="4" t="s">
        <v>3</v>
      </c>
      <c r="O676" s="4">
        <v>-1</v>
      </c>
      <c r="P676" s="4"/>
      <c r="Q676" s="4"/>
      <c r="R676" s="4"/>
      <c r="S676" s="4"/>
      <c r="T676" s="4"/>
      <c r="U676" s="4"/>
      <c r="V676" s="4"/>
      <c r="W676" s="4">
        <v>0</v>
      </c>
      <c r="X676" s="4">
        <v>1</v>
      </c>
      <c r="Y676" s="4">
        <v>0</v>
      </c>
      <c r="Z676" s="4"/>
      <c r="AA676" s="4"/>
      <c r="AB676" s="4"/>
    </row>
    <row r="677" spans="1:206" x14ac:dyDescent="0.2">
      <c r="A677" s="4">
        <v>50</v>
      </c>
      <c r="B677" s="4">
        <v>0</v>
      </c>
      <c r="C677" s="4">
        <v>0</v>
      </c>
      <c r="D677" s="4">
        <v>1</v>
      </c>
      <c r="E677" s="4">
        <v>209</v>
      </c>
      <c r="F677" s="4">
        <f>ROUND(Source!W653,O677)</f>
        <v>0</v>
      </c>
      <c r="G677" s="4" t="s">
        <v>133</v>
      </c>
      <c r="H677" s="4" t="s">
        <v>134</v>
      </c>
      <c r="I677" s="4"/>
      <c r="J677" s="4"/>
      <c r="K677" s="4">
        <v>-209</v>
      </c>
      <c r="L677" s="4">
        <v>23</v>
      </c>
      <c r="M677" s="4">
        <v>3</v>
      </c>
      <c r="N677" s="4" t="s">
        <v>3</v>
      </c>
      <c r="O677" s="4">
        <v>2</v>
      </c>
      <c r="P677" s="4"/>
      <c r="Q677" s="4"/>
      <c r="R677" s="4"/>
      <c r="S677" s="4"/>
      <c r="T677" s="4"/>
      <c r="U677" s="4"/>
      <c r="V677" s="4"/>
      <c r="W677" s="4">
        <v>0</v>
      </c>
      <c r="X677" s="4">
        <v>1</v>
      </c>
      <c r="Y677" s="4">
        <v>0</v>
      </c>
      <c r="Z677" s="4"/>
      <c r="AA677" s="4"/>
      <c r="AB677" s="4"/>
    </row>
    <row r="678" spans="1:206" x14ac:dyDescent="0.2">
      <c r="A678" s="4">
        <v>50</v>
      </c>
      <c r="B678" s="4">
        <v>0</v>
      </c>
      <c r="C678" s="4">
        <v>0</v>
      </c>
      <c r="D678" s="4">
        <v>1</v>
      </c>
      <c r="E678" s="4">
        <v>233</v>
      </c>
      <c r="F678" s="4">
        <f>ROUND(Source!BD653,O678)</f>
        <v>0</v>
      </c>
      <c r="G678" s="4" t="s">
        <v>135</v>
      </c>
      <c r="H678" s="4" t="s">
        <v>136</v>
      </c>
      <c r="I678" s="4"/>
      <c r="J678" s="4"/>
      <c r="K678" s="4">
        <v>-233</v>
      </c>
      <c r="L678" s="4">
        <v>24</v>
      </c>
      <c r="M678" s="4">
        <v>3</v>
      </c>
      <c r="N678" s="4" t="s">
        <v>3</v>
      </c>
      <c r="O678" s="4">
        <v>2</v>
      </c>
      <c r="P678" s="4"/>
      <c r="Q678" s="4"/>
      <c r="R678" s="4"/>
      <c r="S678" s="4"/>
      <c r="T678" s="4"/>
      <c r="U678" s="4"/>
      <c r="V678" s="4"/>
      <c r="W678" s="4">
        <v>0</v>
      </c>
      <c r="X678" s="4">
        <v>1</v>
      </c>
      <c r="Y678" s="4">
        <v>0</v>
      </c>
      <c r="Z678" s="4"/>
      <c r="AA678" s="4"/>
      <c r="AB678" s="4"/>
    </row>
    <row r="679" spans="1:206" x14ac:dyDescent="0.2">
      <c r="A679" s="4">
        <v>50</v>
      </c>
      <c r="B679" s="4">
        <v>0</v>
      </c>
      <c r="C679" s="4">
        <v>0</v>
      </c>
      <c r="D679" s="4">
        <v>1</v>
      </c>
      <c r="E679" s="4">
        <v>210</v>
      </c>
      <c r="F679" s="4">
        <f>ROUND(Source!X653,O679)</f>
        <v>498800.28</v>
      </c>
      <c r="G679" s="4" t="s">
        <v>137</v>
      </c>
      <c r="H679" s="4" t="s">
        <v>138</v>
      </c>
      <c r="I679" s="4"/>
      <c r="J679" s="4"/>
      <c r="K679" s="4">
        <v>-210</v>
      </c>
      <c r="L679" s="4">
        <v>25</v>
      </c>
      <c r="M679" s="4">
        <v>3</v>
      </c>
      <c r="N679" s="4" t="s">
        <v>3</v>
      </c>
      <c r="O679" s="4">
        <v>2</v>
      </c>
      <c r="P679" s="4"/>
      <c r="Q679" s="4"/>
      <c r="R679" s="4"/>
      <c r="S679" s="4"/>
      <c r="T679" s="4"/>
      <c r="U679" s="4"/>
      <c r="V679" s="4"/>
      <c r="W679" s="4">
        <v>498800.28</v>
      </c>
      <c r="X679" s="4">
        <v>1</v>
      </c>
      <c r="Y679" s="4">
        <v>498800.28</v>
      </c>
      <c r="Z679" s="4"/>
      <c r="AA679" s="4"/>
      <c r="AB679" s="4"/>
    </row>
    <row r="680" spans="1:206" x14ac:dyDescent="0.2">
      <c r="A680" s="4">
        <v>50</v>
      </c>
      <c r="B680" s="4">
        <v>0</v>
      </c>
      <c r="C680" s="4">
        <v>0</v>
      </c>
      <c r="D680" s="4">
        <v>1</v>
      </c>
      <c r="E680" s="4">
        <v>211</v>
      </c>
      <c r="F680" s="4">
        <f>ROUND(Source!Y653,O680)</f>
        <v>280253.09999999998</v>
      </c>
      <c r="G680" s="4" t="s">
        <v>139</v>
      </c>
      <c r="H680" s="4" t="s">
        <v>140</v>
      </c>
      <c r="I680" s="4"/>
      <c r="J680" s="4"/>
      <c r="K680" s="4">
        <v>-211</v>
      </c>
      <c r="L680" s="4">
        <v>26</v>
      </c>
      <c r="M680" s="4">
        <v>3</v>
      </c>
      <c r="N680" s="4" t="s">
        <v>3</v>
      </c>
      <c r="O680" s="4">
        <v>2</v>
      </c>
      <c r="P680" s="4"/>
      <c r="Q680" s="4"/>
      <c r="R680" s="4"/>
      <c r="S680" s="4"/>
      <c r="T680" s="4"/>
      <c r="U680" s="4"/>
      <c r="V680" s="4"/>
      <c r="W680" s="4">
        <v>280253.09999999998</v>
      </c>
      <c r="X680" s="4">
        <v>1</v>
      </c>
      <c r="Y680" s="4">
        <v>280253.09999999998</v>
      </c>
      <c r="Z680" s="4"/>
      <c r="AA680" s="4"/>
      <c r="AB680" s="4"/>
    </row>
    <row r="681" spans="1:206" x14ac:dyDescent="0.2">
      <c r="A681" s="4">
        <v>50</v>
      </c>
      <c r="B681" s="4">
        <v>0</v>
      </c>
      <c r="C681" s="4">
        <v>0</v>
      </c>
      <c r="D681" s="4">
        <v>1</v>
      </c>
      <c r="E681" s="4">
        <v>224</v>
      </c>
      <c r="F681" s="4">
        <f>ROUND(Source!AR653,O681)</f>
        <v>5932457.2599999998</v>
      </c>
      <c r="G681" s="4" t="s">
        <v>141</v>
      </c>
      <c r="H681" s="4" t="s">
        <v>142</v>
      </c>
      <c r="I681" s="4"/>
      <c r="J681" s="4"/>
      <c r="K681" s="4">
        <v>-224</v>
      </c>
      <c r="L681" s="4">
        <v>27</v>
      </c>
      <c r="M681" s="4">
        <v>3</v>
      </c>
      <c r="N681" s="4" t="s">
        <v>3</v>
      </c>
      <c r="O681" s="4">
        <v>2</v>
      </c>
      <c r="P681" s="4"/>
      <c r="Q681" s="4"/>
      <c r="R681" s="4"/>
      <c r="S681" s="4"/>
      <c r="T681" s="4"/>
      <c r="U681" s="4"/>
      <c r="V681" s="4"/>
      <c r="W681" s="4">
        <v>5932457.2599999998</v>
      </c>
      <c r="X681" s="4">
        <v>1</v>
      </c>
      <c r="Y681" s="4">
        <v>5932457.2599999998</v>
      </c>
      <c r="Z681" s="4"/>
      <c r="AA681" s="4"/>
      <c r="AB681" s="4"/>
    </row>
    <row r="682" spans="1:206" x14ac:dyDescent="0.2">
      <c r="A682" s="4">
        <v>50</v>
      </c>
      <c r="B682" s="4">
        <v>0</v>
      </c>
      <c r="C682" s="4">
        <v>0</v>
      </c>
      <c r="D682" s="4">
        <v>2</v>
      </c>
      <c r="E682" s="4">
        <v>0</v>
      </c>
      <c r="F682" s="4">
        <f>ROUND(F680+F679+F655+1.6*F667,O682)</f>
        <v>5932457.2999999998</v>
      </c>
      <c r="G682" s="4" t="s">
        <v>438</v>
      </c>
      <c r="H682" s="4" t="s">
        <v>439</v>
      </c>
      <c r="I682" s="4"/>
      <c r="J682" s="4"/>
      <c r="K682" s="4">
        <v>212</v>
      </c>
      <c r="L682" s="4">
        <v>28</v>
      </c>
      <c r="M682" s="4">
        <v>0</v>
      </c>
      <c r="N682" s="4" t="s">
        <v>3</v>
      </c>
      <c r="O682" s="4">
        <v>2</v>
      </c>
      <c r="P682" s="4"/>
      <c r="Q682" s="4"/>
      <c r="R682" s="4"/>
      <c r="S682" s="4"/>
      <c r="T682" s="4"/>
      <c r="U682" s="4"/>
      <c r="V682" s="4"/>
      <c r="W682" s="4">
        <v>5932457.2999999998</v>
      </c>
      <c r="X682" s="4">
        <v>1</v>
      </c>
      <c r="Y682" s="4">
        <v>5932457.2999999998</v>
      </c>
      <c r="Z682" s="4"/>
      <c r="AA682" s="4"/>
      <c r="AB682" s="4"/>
    </row>
    <row r="683" spans="1:206" x14ac:dyDescent="0.2">
      <c r="A683" s="4">
        <v>50</v>
      </c>
      <c r="B683" s="4">
        <v>0</v>
      </c>
      <c r="C683" s="4">
        <v>0</v>
      </c>
      <c r="D683" s="4">
        <v>2</v>
      </c>
      <c r="E683" s="4">
        <v>0</v>
      </c>
      <c r="F683" s="4">
        <f>ROUND(0.2*F682,O683)</f>
        <v>1186491.46</v>
      </c>
      <c r="G683" s="4" t="s">
        <v>440</v>
      </c>
      <c r="H683" s="4" t="s">
        <v>441</v>
      </c>
      <c r="I683" s="4"/>
      <c r="J683" s="4"/>
      <c r="K683" s="4">
        <v>212</v>
      </c>
      <c r="L683" s="4">
        <v>29</v>
      </c>
      <c r="M683" s="4">
        <v>0</v>
      </c>
      <c r="N683" s="4" t="s">
        <v>3</v>
      </c>
      <c r="O683" s="4">
        <v>2</v>
      </c>
      <c r="P683" s="4"/>
      <c r="Q683" s="4"/>
      <c r="R683" s="4"/>
      <c r="S683" s="4"/>
      <c r="T683" s="4"/>
      <c r="U683" s="4"/>
      <c r="V683" s="4"/>
      <c r="W683" s="4">
        <v>1186491.46</v>
      </c>
      <c r="X683" s="4">
        <v>1</v>
      </c>
      <c r="Y683" s="4">
        <v>1186491.46</v>
      </c>
      <c r="Z683" s="4"/>
      <c r="AA683" s="4"/>
      <c r="AB683" s="4"/>
    </row>
    <row r="684" spans="1:206" x14ac:dyDescent="0.2">
      <c r="A684" s="4">
        <v>50</v>
      </c>
      <c r="B684" s="4">
        <v>0</v>
      </c>
      <c r="C684" s="4">
        <v>0</v>
      </c>
      <c r="D684" s="4">
        <v>2</v>
      </c>
      <c r="E684" s="4">
        <v>0</v>
      </c>
      <c r="F684" s="4">
        <f>ROUND(F683+F682,O684)</f>
        <v>7118948.7599999998</v>
      </c>
      <c r="G684" s="4" t="s">
        <v>442</v>
      </c>
      <c r="H684" s="4" t="s">
        <v>443</v>
      </c>
      <c r="I684" s="4"/>
      <c r="J684" s="4"/>
      <c r="K684" s="4">
        <v>212</v>
      </c>
      <c r="L684" s="4">
        <v>30</v>
      </c>
      <c r="M684" s="4">
        <v>0</v>
      </c>
      <c r="N684" s="4" t="s">
        <v>3</v>
      </c>
      <c r="O684" s="4">
        <v>2</v>
      </c>
      <c r="P684" s="4"/>
      <c r="Q684" s="4"/>
      <c r="R684" s="4"/>
      <c r="S684" s="4"/>
      <c r="T684" s="4"/>
      <c r="U684" s="4"/>
      <c r="V684" s="4"/>
      <c r="W684" s="4">
        <v>7118948.7599999998</v>
      </c>
      <c r="X684" s="4">
        <v>1</v>
      </c>
      <c r="Y684" s="4">
        <v>7118948.7599999998</v>
      </c>
      <c r="Z684" s="4"/>
      <c r="AA684" s="4"/>
      <c r="AB684" s="4"/>
    </row>
    <row r="686" spans="1:206" x14ac:dyDescent="0.2">
      <c r="A686" s="2">
        <v>51</v>
      </c>
      <c r="B686" s="2">
        <f>B12</f>
        <v>721</v>
      </c>
      <c r="C686" s="2">
        <f>A12</f>
        <v>1</v>
      </c>
      <c r="D686" s="2">
        <f>ROW(A12)</f>
        <v>12</v>
      </c>
      <c r="E686" s="2"/>
      <c r="F686" s="2" t="str">
        <f>IF(F12&lt;&gt;"",F12,"")</f>
        <v>Новый объект</v>
      </c>
      <c r="G686" s="2" t="str">
        <f>IF(G12&lt;&gt;"",G12,"")</f>
        <v>ЗТП</v>
      </c>
      <c r="H686" s="2">
        <v>0</v>
      </c>
      <c r="I686" s="2"/>
      <c r="J686" s="2"/>
      <c r="K686" s="2"/>
      <c r="L686" s="2"/>
      <c r="M686" s="2"/>
      <c r="N686" s="2"/>
      <c r="O686" s="2">
        <f t="shared" ref="O686:T686" si="609">ROUND(O317+O653,2)</f>
        <v>9745903.2200000007</v>
      </c>
      <c r="P686" s="2">
        <f t="shared" si="609"/>
        <v>8208476.4299999997</v>
      </c>
      <c r="Q686" s="2">
        <f t="shared" si="609"/>
        <v>219823.34</v>
      </c>
      <c r="R686" s="2">
        <f t="shared" si="609"/>
        <v>94717.35</v>
      </c>
      <c r="S686" s="2">
        <f t="shared" si="609"/>
        <v>1317603.45</v>
      </c>
      <c r="T686" s="2">
        <f t="shared" si="609"/>
        <v>0</v>
      </c>
      <c r="U686" s="2">
        <f>U317+U653</f>
        <v>3159.7038987559999</v>
      </c>
      <c r="V686" s="2">
        <f>V317+V653</f>
        <v>0</v>
      </c>
      <c r="W686" s="2">
        <f>ROUND(W317+W653,2)</f>
        <v>0</v>
      </c>
      <c r="X686" s="2">
        <f>ROUND(X317+X653,2)</f>
        <v>960452.92</v>
      </c>
      <c r="Y686" s="2">
        <f>ROUND(Y317+Y653,2)</f>
        <v>540217.34</v>
      </c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  <c r="AL686" s="2"/>
      <c r="AM686" s="2"/>
      <c r="AN686" s="2"/>
      <c r="AO686" s="2">
        <f t="shared" ref="AO686:BD686" si="610">ROUND(AO317+AO653,2)</f>
        <v>0</v>
      </c>
      <c r="AP686" s="2">
        <f t="shared" si="610"/>
        <v>0</v>
      </c>
      <c r="AQ686" s="2">
        <f t="shared" si="610"/>
        <v>0</v>
      </c>
      <c r="AR686" s="2">
        <f t="shared" si="610"/>
        <v>11398121.17</v>
      </c>
      <c r="AS686" s="2">
        <f t="shared" si="610"/>
        <v>8397027.5099999998</v>
      </c>
      <c r="AT686" s="2">
        <f t="shared" si="610"/>
        <v>1041425.63</v>
      </c>
      <c r="AU686" s="2">
        <f t="shared" si="610"/>
        <v>1959668.03</v>
      </c>
      <c r="AV686" s="2">
        <f t="shared" si="610"/>
        <v>8208476.4299999997</v>
      </c>
      <c r="AW686" s="2">
        <f t="shared" si="610"/>
        <v>8208476.4299999997</v>
      </c>
      <c r="AX686" s="2">
        <f t="shared" si="610"/>
        <v>0</v>
      </c>
      <c r="AY686" s="2">
        <f t="shared" si="610"/>
        <v>8208476.4299999997</v>
      </c>
      <c r="AZ686" s="2">
        <f t="shared" si="610"/>
        <v>0</v>
      </c>
      <c r="BA686" s="2">
        <f t="shared" si="610"/>
        <v>0</v>
      </c>
      <c r="BB686" s="2">
        <f t="shared" si="610"/>
        <v>0</v>
      </c>
      <c r="BC686" s="2">
        <f t="shared" si="610"/>
        <v>0</v>
      </c>
      <c r="BD686" s="2">
        <f t="shared" si="610"/>
        <v>0</v>
      </c>
      <c r="BE686" s="2"/>
      <c r="BF686" s="2"/>
      <c r="BG686" s="2"/>
      <c r="BH686" s="2"/>
      <c r="BI686" s="2"/>
      <c r="BJ686" s="2"/>
      <c r="BK686" s="2"/>
      <c r="BL686" s="2"/>
      <c r="BM686" s="2"/>
      <c r="BN686" s="2"/>
      <c r="BO686" s="2"/>
      <c r="BP686" s="2"/>
      <c r="BQ686" s="2"/>
      <c r="BR686" s="2"/>
      <c r="BS686" s="2"/>
      <c r="BT686" s="2"/>
      <c r="BU686" s="2"/>
      <c r="BV686" s="2"/>
      <c r="BW686" s="2"/>
      <c r="BX686" s="2"/>
      <c r="BY686" s="2"/>
      <c r="BZ686" s="2"/>
      <c r="CA686" s="2"/>
      <c r="CB686" s="2"/>
      <c r="CC686" s="2"/>
      <c r="CD686" s="2"/>
      <c r="CE686" s="2"/>
      <c r="CF686" s="2"/>
      <c r="CG686" s="2"/>
      <c r="CH686" s="2"/>
      <c r="CI686" s="2"/>
      <c r="CJ686" s="2"/>
      <c r="CK686" s="2"/>
      <c r="CL686" s="2"/>
      <c r="CM686" s="2"/>
      <c r="CN686" s="2"/>
      <c r="CO686" s="2"/>
      <c r="CP686" s="2"/>
      <c r="CQ686" s="2"/>
      <c r="CR686" s="2"/>
      <c r="CS686" s="2"/>
      <c r="CT686" s="2"/>
      <c r="CU686" s="2"/>
      <c r="CV686" s="2"/>
      <c r="CW686" s="2"/>
      <c r="CX686" s="2"/>
      <c r="CY686" s="2"/>
      <c r="CZ686" s="2"/>
      <c r="DA686" s="2"/>
      <c r="DB686" s="2"/>
      <c r="DC686" s="2"/>
      <c r="DD686" s="2"/>
      <c r="DE686" s="2"/>
      <c r="DF686" s="2"/>
      <c r="DG686" s="3"/>
      <c r="DH686" s="3"/>
      <c r="DI686" s="3"/>
      <c r="DJ686" s="3"/>
      <c r="DK686" s="3"/>
      <c r="DL686" s="3"/>
      <c r="DM686" s="3"/>
      <c r="DN686" s="3"/>
      <c r="DO686" s="3"/>
      <c r="DP686" s="3"/>
      <c r="DQ686" s="3"/>
      <c r="DR686" s="3"/>
      <c r="DS686" s="3"/>
      <c r="DT686" s="3"/>
      <c r="DU686" s="3"/>
      <c r="DV686" s="3"/>
      <c r="DW686" s="3"/>
      <c r="DX686" s="3"/>
      <c r="DY686" s="3"/>
      <c r="DZ686" s="3"/>
      <c r="EA686" s="3"/>
      <c r="EB686" s="3"/>
      <c r="EC686" s="3"/>
      <c r="ED686" s="3"/>
      <c r="EE686" s="3"/>
      <c r="EF686" s="3"/>
      <c r="EG686" s="3"/>
      <c r="EH686" s="3"/>
      <c r="EI686" s="3"/>
      <c r="EJ686" s="3"/>
      <c r="EK686" s="3"/>
      <c r="EL686" s="3"/>
      <c r="EM686" s="3"/>
      <c r="EN686" s="3"/>
      <c r="EO686" s="3"/>
      <c r="EP686" s="3"/>
      <c r="EQ686" s="3"/>
      <c r="ER686" s="3"/>
      <c r="ES686" s="3"/>
      <c r="ET686" s="3"/>
      <c r="EU686" s="3"/>
      <c r="EV686" s="3"/>
      <c r="EW686" s="3"/>
      <c r="EX686" s="3"/>
      <c r="EY686" s="3"/>
      <c r="EZ686" s="3"/>
      <c r="FA686" s="3"/>
      <c r="FB686" s="3"/>
      <c r="FC686" s="3"/>
      <c r="FD686" s="3"/>
      <c r="FE686" s="3"/>
      <c r="FF686" s="3"/>
      <c r="FG686" s="3"/>
      <c r="FH686" s="3"/>
      <c r="FI686" s="3"/>
      <c r="FJ686" s="3"/>
      <c r="FK686" s="3"/>
      <c r="FL686" s="3"/>
      <c r="FM686" s="3"/>
      <c r="FN686" s="3"/>
      <c r="FO686" s="3"/>
      <c r="FP686" s="3"/>
      <c r="FQ686" s="3"/>
      <c r="FR686" s="3"/>
      <c r="FS686" s="3"/>
      <c r="FT686" s="3"/>
      <c r="FU686" s="3"/>
      <c r="FV686" s="3"/>
      <c r="FW686" s="3"/>
      <c r="FX686" s="3"/>
      <c r="FY686" s="3"/>
      <c r="FZ686" s="3"/>
      <c r="GA686" s="3"/>
      <c r="GB686" s="3"/>
      <c r="GC686" s="3"/>
      <c r="GD686" s="3"/>
      <c r="GE686" s="3"/>
      <c r="GF686" s="3"/>
      <c r="GG686" s="3"/>
      <c r="GH686" s="3"/>
      <c r="GI686" s="3"/>
      <c r="GJ686" s="3"/>
      <c r="GK686" s="3"/>
      <c r="GL686" s="3"/>
      <c r="GM686" s="3"/>
      <c r="GN686" s="3"/>
      <c r="GO686" s="3"/>
      <c r="GP686" s="3"/>
      <c r="GQ686" s="3"/>
      <c r="GR686" s="3"/>
      <c r="GS686" s="3"/>
      <c r="GT686" s="3"/>
      <c r="GU686" s="3"/>
      <c r="GV686" s="3"/>
      <c r="GW686" s="3"/>
      <c r="GX686" s="3">
        <v>0</v>
      </c>
    </row>
    <row r="688" spans="1:206" x14ac:dyDescent="0.2">
      <c r="A688" s="4">
        <v>50</v>
      </c>
      <c r="B688" s="4">
        <v>0</v>
      </c>
      <c r="C688" s="4">
        <v>0</v>
      </c>
      <c r="D688" s="4">
        <v>1</v>
      </c>
      <c r="E688" s="4">
        <v>201</v>
      </c>
      <c r="F688" s="4">
        <f>ROUND(Source!O686,O688)</f>
        <v>9745903.2200000007</v>
      </c>
      <c r="G688" s="4" t="s">
        <v>89</v>
      </c>
      <c r="H688" s="4" t="s">
        <v>90</v>
      </c>
      <c r="I688" s="4"/>
      <c r="J688" s="4"/>
      <c r="K688" s="4">
        <v>201</v>
      </c>
      <c r="L688" s="4">
        <v>1</v>
      </c>
      <c r="M688" s="4">
        <v>3</v>
      </c>
      <c r="N688" s="4" t="s">
        <v>3</v>
      </c>
      <c r="O688" s="4">
        <v>2</v>
      </c>
      <c r="P688" s="4"/>
      <c r="Q688" s="4"/>
      <c r="R688" s="4"/>
      <c r="S688" s="4"/>
      <c r="T688" s="4"/>
      <c r="U688" s="4"/>
      <c r="V688" s="4"/>
      <c r="W688" s="4">
        <v>9745903.2200000007</v>
      </c>
      <c r="X688" s="4">
        <v>1</v>
      </c>
      <c r="Y688" s="4">
        <v>9745903.2200000007</v>
      </c>
      <c r="Z688" s="4"/>
      <c r="AA688" s="4"/>
      <c r="AB688" s="4"/>
    </row>
    <row r="689" spans="1:28" x14ac:dyDescent="0.2">
      <c r="A689" s="4">
        <v>50</v>
      </c>
      <c r="B689" s="4">
        <v>0</v>
      </c>
      <c r="C689" s="4">
        <v>0</v>
      </c>
      <c r="D689" s="4">
        <v>1</v>
      </c>
      <c r="E689" s="4">
        <v>202</v>
      </c>
      <c r="F689" s="4">
        <f>ROUND(Source!P686,O689)</f>
        <v>8208476.4299999997</v>
      </c>
      <c r="G689" s="4" t="s">
        <v>91</v>
      </c>
      <c r="H689" s="4" t="s">
        <v>92</v>
      </c>
      <c r="I689" s="4"/>
      <c r="J689" s="4"/>
      <c r="K689" s="4">
        <v>202</v>
      </c>
      <c r="L689" s="4">
        <v>2</v>
      </c>
      <c r="M689" s="4">
        <v>3</v>
      </c>
      <c r="N689" s="4" t="s">
        <v>3</v>
      </c>
      <c r="O689" s="4">
        <v>2</v>
      </c>
      <c r="P689" s="4"/>
      <c r="Q689" s="4"/>
      <c r="R689" s="4"/>
      <c r="S689" s="4"/>
      <c r="T689" s="4"/>
      <c r="U689" s="4"/>
      <c r="V689" s="4"/>
      <c r="W689" s="4">
        <v>8208476.4299999997</v>
      </c>
      <c r="X689" s="4">
        <v>1</v>
      </c>
      <c r="Y689" s="4">
        <v>8208476.4299999997</v>
      </c>
      <c r="Z689" s="4"/>
      <c r="AA689" s="4"/>
      <c r="AB689" s="4"/>
    </row>
    <row r="690" spans="1:28" x14ac:dyDescent="0.2">
      <c r="A690" s="4">
        <v>50</v>
      </c>
      <c r="B690" s="4">
        <v>0</v>
      </c>
      <c r="C690" s="4">
        <v>0</v>
      </c>
      <c r="D690" s="4">
        <v>1</v>
      </c>
      <c r="E690" s="4">
        <v>222</v>
      </c>
      <c r="F690" s="4">
        <f>ROUND(Source!AO686,O690)</f>
        <v>0</v>
      </c>
      <c r="G690" s="4" t="s">
        <v>93</v>
      </c>
      <c r="H690" s="4" t="s">
        <v>94</v>
      </c>
      <c r="I690" s="4"/>
      <c r="J690" s="4"/>
      <c r="K690" s="4">
        <v>222</v>
      </c>
      <c r="L690" s="4">
        <v>3</v>
      </c>
      <c r="M690" s="4">
        <v>3</v>
      </c>
      <c r="N690" s="4" t="s">
        <v>3</v>
      </c>
      <c r="O690" s="4">
        <v>2</v>
      </c>
      <c r="P690" s="4"/>
      <c r="Q690" s="4"/>
      <c r="R690" s="4"/>
      <c r="S690" s="4"/>
      <c r="T690" s="4"/>
      <c r="U690" s="4"/>
      <c r="V690" s="4"/>
      <c r="W690" s="4">
        <v>0</v>
      </c>
      <c r="X690" s="4">
        <v>1</v>
      </c>
      <c r="Y690" s="4">
        <v>0</v>
      </c>
      <c r="Z690" s="4"/>
      <c r="AA690" s="4"/>
      <c r="AB690" s="4"/>
    </row>
    <row r="691" spans="1:28" x14ac:dyDescent="0.2">
      <c r="A691" s="4">
        <v>50</v>
      </c>
      <c r="B691" s="4">
        <v>0</v>
      </c>
      <c r="C691" s="4">
        <v>0</v>
      </c>
      <c r="D691" s="4">
        <v>1</v>
      </c>
      <c r="E691" s="4">
        <v>225</v>
      </c>
      <c r="F691" s="4">
        <f>ROUND(Source!AV686,O691)</f>
        <v>8208476.4299999997</v>
      </c>
      <c r="G691" s="4" t="s">
        <v>95</v>
      </c>
      <c r="H691" s="4" t="s">
        <v>96</v>
      </c>
      <c r="I691" s="4"/>
      <c r="J691" s="4"/>
      <c r="K691" s="4">
        <v>225</v>
      </c>
      <c r="L691" s="4">
        <v>4</v>
      </c>
      <c r="M691" s="4">
        <v>3</v>
      </c>
      <c r="N691" s="4" t="s">
        <v>3</v>
      </c>
      <c r="O691" s="4">
        <v>2</v>
      </c>
      <c r="P691" s="4"/>
      <c r="Q691" s="4"/>
      <c r="R691" s="4"/>
      <c r="S691" s="4"/>
      <c r="T691" s="4"/>
      <c r="U691" s="4"/>
      <c r="V691" s="4"/>
      <c r="W691" s="4">
        <v>8208476.4299999997</v>
      </c>
      <c r="X691" s="4">
        <v>1</v>
      </c>
      <c r="Y691" s="4">
        <v>8208476.4299999997</v>
      </c>
      <c r="Z691" s="4"/>
      <c r="AA691" s="4"/>
      <c r="AB691" s="4"/>
    </row>
    <row r="692" spans="1:28" x14ac:dyDescent="0.2">
      <c r="A692" s="4">
        <v>50</v>
      </c>
      <c r="B692" s="4">
        <v>0</v>
      </c>
      <c r="C692" s="4">
        <v>0</v>
      </c>
      <c r="D692" s="4">
        <v>1</v>
      </c>
      <c r="E692" s="4">
        <v>226</v>
      </c>
      <c r="F692" s="4">
        <f>ROUND(Source!AW686,O692)</f>
        <v>8208476.4299999997</v>
      </c>
      <c r="G692" s="4" t="s">
        <v>97</v>
      </c>
      <c r="H692" s="4" t="s">
        <v>98</v>
      </c>
      <c r="I692" s="4"/>
      <c r="J692" s="4"/>
      <c r="K692" s="4">
        <v>226</v>
      </c>
      <c r="L692" s="4">
        <v>5</v>
      </c>
      <c r="M692" s="4">
        <v>3</v>
      </c>
      <c r="N692" s="4" t="s">
        <v>3</v>
      </c>
      <c r="O692" s="4">
        <v>2</v>
      </c>
      <c r="P692" s="4"/>
      <c r="Q692" s="4"/>
      <c r="R692" s="4"/>
      <c r="S692" s="4"/>
      <c r="T692" s="4"/>
      <c r="U692" s="4"/>
      <c r="V692" s="4"/>
      <c r="W692" s="4">
        <v>8208476.4299999997</v>
      </c>
      <c r="X692" s="4">
        <v>1</v>
      </c>
      <c r="Y692" s="4">
        <v>8208476.4299999997</v>
      </c>
      <c r="Z692" s="4"/>
      <c r="AA692" s="4"/>
      <c r="AB692" s="4"/>
    </row>
    <row r="693" spans="1:28" x14ac:dyDescent="0.2">
      <c r="A693" s="4">
        <v>50</v>
      </c>
      <c r="B693" s="4">
        <v>0</v>
      </c>
      <c r="C693" s="4">
        <v>0</v>
      </c>
      <c r="D693" s="4">
        <v>1</v>
      </c>
      <c r="E693" s="4">
        <v>227</v>
      </c>
      <c r="F693" s="4">
        <f>ROUND(Source!AX686,O693)</f>
        <v>0</v>
      </c>
      <c r="G693" s="4" t="s">
        <v>99</v>
      </c>
      <c r="H693" s="4" t="s">
        <v>100</v>
      </c>
      <c r="I693" s="4"/>
      <c r="J693" s="4"/>
      <c r="K693" s="4">
        <v>227</v>
      </c>
      <c r="L693" s="4">
        <v>6</v>
      </c>
      <c r="M693" s="4">
        <v>3</v>
      </c>
      <c r="N693" s="4" t="s">
        <v>3</v>
      </c>
      <c r="O693" s="4">
        <v>2</v>
      </c>
      <c r="P693" s="4"/>
      <c r="Q693" s="4"/>
      <c r="R693" s="4"/>
      <c r="S693" s="4"/>
      <c r="T693" s="4"/>
      <c r="U693" s="4"/>
      <c r="V693" s="4"/>
      <c r="W693" s="4">
        <v>0</v>
      </c>
      <c r="X693" s="4">
        <v>1</v>
      </c>
      <c r="Y693" s="4">
        <v>0</v>
      </c>
      <c r="Z693" s="4"/>
      <c r="AA693" s="4"/>
      <c r="AB693" s="4"/>
    </row>
    <row r="694" spans="1:28" x14ac:dyDescent="0.2">
      <c r="A694" s="4">
        <v>50</v>
      </c>
      <c r="B694" s="4">
        <v>0</v>
      </c>
      <c r="C694" s="4">
        <v>0</v>
      </c>
      <c r="D694" s="4">
        <v>1</v>
      </c>
      <c r="E694" s="4">
        <v>228</v>
      </c>
      <c r="F694" s="4">
        <f>ROUND(Source!AY686,O694)</f>
        <v>8208476.4299999997</v>
      </c>
      <c r="G694" s="4" t="s">
        <v>101</v>
      </c>
      <c r="H694" s="4" t="s">
        <v>102</v>
      </c>
      <c r="I694" s="4"/>
      <c r="J694" s="4"/>
      <c r="K694" s="4">
        <v>228</v>
      </c>
      <c r="L694" s="4">
        <v>7</v>
      </c>
      <c r="M694" s="4">
        <v>3</v>
      </c>
      <c r="N694" s="4" t="s">
        <v>3</v>
      </c>
      <c r="O694" s="4">
        <v>2</v>
      </c>
      <c r="P694" s="4"/>
      <c r="Q694" s="4"/>
      <c r="R694" s="4"/>
      <c r="S694" s="4"/>
      <c r="T694" s="4"/>
      <c r="U694" s="4"/>
      <c r="V694" s="4"/>
      <c r="W694" s="4">
        <v>8208476.4299999997</v>
      </c>
      <c r="X694" s="4">
        <v>1</v>
      </c>
      <c r="Y694" s="4">
        <v>8208476.4299999997</v>
      </c>
      <c r="Z694" s="4"/>
      <c r="AA694" s="4"/>
      <c r="AB694" s="4"/>
    </row>
    <row r="695" spans="1:28" x14ac:dyDescent="0.2">
      <c r="A695" s="4">
        <v>50</v>
      </c>
      <c r="B695" s="4">
        <v>0</v>
      </c>
      <c r="C695" s="4">
        <v>0</v>
      </c>
      <c r="D695" s="4">
        <v>1</v>
      </c>
      <c r="E695" s="4">
        <v>216</v>
      </c>
      <c r="F695" s="4">
        <f>ROUND(Source!AP686,O695)</f>
        <v>0</v>
      </c>
      <c r="G695" s="4" t="s">
        <v>103</v>
      </c>
      <c r="H695" s="4" t="s">
        <v>104</v>
      </c>
      <c r="I695" s="4"/>
      <c r="J695" s="4"/>
      <c r="K695" s="4">
        <v>216</v>
      </c>
      <c r="L695" s="4">
        <v>8</v>
      </c>
      <c r="M695" s="4">
        <v>3</v>
      </c>
      <c r="N695" s="4" t="s">
        <v>3</v>
      </c>
      <c r="O695" s="4">
        <v>2</v>
      </c>
      <c r="P695" s="4"/>
      <c r="Q695" s="4"/>
      <c r="R695" s="4"/>
      <c r="S695" s="4"/>
      <c r="T695" s="4"/>
      <c r="U695" s="4"/>
      <c r="V695" s="4"/>
      <c r="W695" s="4">
        <v>0</v>
      </c>
      <c r="X695" s="4">
        <v>1</v>
      </c>
      <c r="Y695" s="4">
        <v>0</v>
      </c>
      <c r="Z695" s="4"/>
      <c r="AA695" s="4"/>
      <c r="AB695" s="4"/>
    </row>
    <row r="696" spans="1:28" x14ac:dyDescent="0.2">
      <c r="A696" s="4">
        <v>50</v>
      </c>
      <c r="B696" s="4">
        <v>0</v>
      </c>
      <c r="C696" s="4">
        <v>0</v>
      </c>
      <c r="D696" s="4">
        <v>1</v>
      </c>
      <c r="E696" s="4">
        <v>223</v>
      </c>
      <c r="F696" s="4">
        <f>ROUND(Source!AQ686,O696)</f>
        <v>0</v>
      </c>
      <c r="G696" s="4" t="s">
        <v>105</v>
      </c>
      <c r="H696" s="4" t="s">
        <v>106</v>
      </c>
      <c r="I696" s="4"/>
      <c r="J696" s="4"/>
      <c r="K696" s="4">
        <v>223</v>
      </c>
      <c r="L696" s="4">
        <v>9</v>
      </c>
      <c r="M696" s="4">
        <v>3</v>
      </c>
      <c r="N696" s="4" t="s">
        <v>3</v>
      </c>
      <c r="O696" s="4">
        <v>2</v>
      </c>
      <c r="P696" s="4"/>
      <c r="Q696" s="4"/>
      <c r="R696" s="4"/>
      <c r="S696" s="4"/>
      <c r="T696" s="4"/>
      <c r="U696" s="4"/>
      <c r="V696" s="4"/>
      <c r="W696" s="4">
        <v>0</v>
      </c>
      <c r="X696" s="4">
        <v>1</v>
      </c>
      <c r="Y696" s="4">
        <v>0</v>
      </c>
      <c r="Z696" s="4"/>
      <c r="AA696" s="4"/>
      <c r="AB696" s="4"/>
    </row>
    <row r="697" spans="1:28" x14ac:dyDescent="0.2">
      <c r="A697" s="4">
        <v>50</v>
      </c>
      <c r="B697" s="4">
        <v>0</v>
      </c>
      <c r="C697" s="4">
        <v>0</v>
      </c>
      <c r="D697" s="4">
        <v>1</v>
      </c>
      <c r="E697" s="4">
        <v>229</v>
      </c>
      <c r="F697" s="4">
        <f>ROUND(Source!AZ686,O697)</f>
        <v>0</v>
      </c>
      <c r="G697" s="4" t="s">
        <v>107</v>
      </c>
      <c r="H697" s="4" t="s">
        <v>108</v>
      </c>
      <c r="I697" s="4"/>
      <c r="J697" s="4"/>
      <c r="K697" s="4">
        <v>229</v>
      </c>
      <c r="L697" s="4">
        <v>10</v>
      </c>
      <c r="M697" s="4">
        <v>3</v>
      </c>
      <c r="N697" s="4" t="s">
        <v>3</v>
      </c>
      <c r="O697" s="4">
        <v>2</v>
      </c>
      <c r="P697" s="4"/>
      <c r="Q697" s="4"/>
      <c r="R697" s="4"/>
      <c r="S697" s="4"/>
      <c r="T697" s="4"/>
      <c r="U697" s="4"/>
      <c r="V697" s="4"/>
      <c r="W697" s="4">
        <v>0</v>
      </c>
      <c r="X697" s="4">
        <v>1</v>
      </c>
      <c r="Y697" s="4">
        <v>0</v>
      </c>
      <c r="Z697" s="4"/>
      <c r="AA697" s="4"/>
      <c r="AB697" s="4"/>
    </row>
    <row r="698" spans="1:28" x14ac:dyDescent="0.2">
      <c r="A698" s="4">
        <v>50</v>
      </c>
      <c r="B698" s="4">
        <v>0</v>
      </c>
      <c r="C698" s="4">
        <v>0</v>
      </c>
      <c r="D698" s="4">
        <v>1</v>
      </c>
      <c r="E698" s="4">
        <v>203</v>
      </c>
      <c r="F698" s="4">
        <f>ROUND(Source!Q686,O698)</f>
        <v>219823.34</v>
      </c>
      <c r="G698" s="4" t="s">
        <v>109</v>
      </c>
      <c r="H698" s="4" t="s">
        <v>110</v>
      </c>
      <c r="I698" s="4"/>
      <c r="J698" s="4"/>
      <c r="K698" s="4">
        <v>203</v>
      </c>
      <c r="L698" s="4">
        <v>11</v>
      </c>
      <c r="M698" s="4">
        <v>3</v>
      </c>
      <c r="N698" s="4" t="s">
        <v>3</v>
      </c>
      <c r="O698" s="4">
        <v>2</v>
      </c>
      <c r="P698" s="4"/>
      <c r="Q698" s="4"/>
      <c r="R698" s="4"/>
      <c r="S698" s="4"/>
      <c r="T698" s="4"/>
      <c r="U698" s="4"/>
      <c r="V698" s="4"/>
      <c r="W698" s="4">
        <v>219823.34</v>
      </c>
      <c r="X698" s="4">
        <v>1</v>
      </c>
      <c r="Y698" s="4">
        <v>219823.34</v>
      </c>
      <c r="Z698" s="4"/>
      <c r="AA698" s="4"/>
      <c r="AB698" s="4"/>
    </row>
    <row r="699" spans="1:28" x14ac:dyDescent="0.2">
      <c r="A699" s="4">
        <v>50</v>
      </c>
      <c r="B699" s="4">
        <v>0</v>
      </c>
      <c r="C699" s="4">
        <v>0</v>
      </c>
      <c r="D699" s="4">
        <v>1</v>
      </c>
      <c r="E699" s="4">
        <v>231</v>
      </c>
      <c r="F699" s="4">
        <f>ROUND(Source!BB686,O699)</f>
        <v>0</v>
      </c>
      <c r="G699" s="4" t="s">
        <v>111</v>
      </c>
      <c r="H699" s="4" t="s">
        <v>112</v>
      </c>
      <c r="I699" s="4"/>
      <c r="J699" s="4"/>
      <c r="K699" s="4">
        <v>231</v>
      </c>
      <c r="L699" s="4">
        <v>12</v>
      </c>
      <c r="M699" s="4">
        <v>3</v>
      </c>
      <c r="N699" s="4" t="s">
        <v>3</v>
      </c>
      <c r="O699" s="4">
        <v>2</v>
      </c>
      <c r="P699" s="4"/>
      <c r="Q699" s="4"/>
      <c r="R699" s="4"/>
      <c r="S699" s="4"/>
      <c r="T699" s="4"/>
      <c r="U699" s="4"/>
      <c r="V699" s="4"/>
      <c r="W699" s="4">
        <v>0</v>
      </c>
      <c r="X699" s="4">
        <v>1</v>
      </c>
      <c r="Y699" s="4">
        <v>0</v>
      </c>
      <c r="Z699" s="4"/>
      <c r="AA699" s="4"/>
      <c r="AB699" s="4"/>
    </row>
    <row r="700" spans="1:28" x14ac:dyDescent="0.2">
      <c r="A700" s="4">
        <v>50</v>
      </c>
      <c r="B700" s="4">
        <v>0</v>
      </c>
      <c r="C700" s="4">
        <v>0</v>
      </c>
      <c r="D700" s="4">
        <v>1</v>
      </c>
      <c r="E700" s="4">
        <v>204</v>
      </c>
      <c r="F700" s="4">
        <f>ROUND(Source!R686,O700)</f>
        <v>94717.35</v>
      </c>
      <c r="G700" s="4" t="s">
        <v>113</v>
      </c>
      <c r="H700" s="4" t="s">
        <v>114</v>
      </c>
      <c r="I700" s="4"/>
      <c r="J700" s="4"/>
      <c r="K700" s="4">
        <v>204</v>
      </c>
      <c r="L700" s="4">
        <v>13</v>
      </c>
      <c r="M700" s="4">
        <v>3</v>
      </c>
      <c r="N700" s="4" t="s">
        <v>3</v>
      </c>
      <c r="O700" s="4">
        <v>2</v>
      </c>
      <c r="P700" s="4"/>
      <c r="Q700" s="4"/>
      <c r="R700" s="4"/>
      <c r="S700" s="4"/>
      <c r="T700" s="4"/>
      <c r="U700" s="4"/>
      <c r="V700" s="4"/>
      <c r="W700" s="4">
        <v>94717.35</v>
      </c>
      <c r="X700" s="4">
        <v>1</v>
      </c>
      <c r="Y700" s="4">
        <v>94717.35</v>
      </c>
      <c r="Z700" s="4"/>
      <c r="AA700" s="4"/>
      <c r="AB700" s="4"/>
    </row>
    <row r="701" spans="1:28" x14ac:dyDescent="0.2">
      <c r="A701" s="4">
        <v>50</v>
      </c>
      <c r="B701" s="4">
        <v>0</v>
      </c>
      <c r="C701" s="4">
        <v>0</v>
      </c>
      <c r="D701" s="4">
        <v>1</v>
      </c>
      <c r="E701" s="4">
        <v>205</v>
      </c>
      <c r="F701" s="4">
        <f>ROUND(Source!S686,O701)</f>
        <v>1317603.45</v>
      </c>
      <c r="G701" s="4" t="s">
        <v>115</v>
      </c>
      <c r="H701" s="4" t="s">
        <v>116</v>
      </c>
      <c r="I701" s="4"/>
      <c r="J701" s="4"/>
      <c r="K701" s="4">
        <v>205</v>
      </c>
      <c r="L701" s="4">
        <v>14</v>
      </c>
      <c r="M701" s="4">
        <v>3</v>
      </c>
      <c r="N701" s="4" t="s">
        <v>3</v>
      </c>
      <c r="O701" s="4">
        <v>2</v>
      </c>
      <c r="P701" s="4"/>
      <c r="Q701" s="4"/>
      <c r="R701" s="4"/>
      <c r="S701" s="4"/>
      <c r="T701" s="4"/>
      <c r="U701" s="4"/>
      <c r="V701" s="4"/>
      <c r="W701" s="4">
        <v>1317603.45</v>
      </c>
      <c r="X701" s="4">
        <v>1</v>
      </c>
      <c r="Y701" s="4">
        <v>1317603.45</v>
      </c>
      <c r="Z701" s="4"/>
      <c r="AA701" s="4"/>
      <c r="AB701" s="4"/>
    </row>
    <row r="702" spans="1:28" x14ac:dyDescent="0.2">
      <c r="A702" s="4">
        <v>50</v>
      </c>
      <c r="B702" s="4">
        <v>0</v>
      </c>
      <c r="C702" s="4">
        <v>0</v>
      </c>
      <c r="D702" s="4">
        <v>1</v>
      </c>
      <c r="E702" s="4">
        <v>232</v>
      </c>
      <c r="F702" s="4">
        <f>ROUND(Source!BC686,O702)</f>
        <v>0</v>
      </c>
      <c r="G702" s="4" t="s">
        <v>117</v>
      </c>
      <c r="H702" s="4" t="s">
        <v>118</v>
      </c>
      <c r="I702" s="4"/>
      <c r="J702" s="4"/>
      <c r="K702" s="4">
        <v>232</v>
      </c>
      <c r="L702" s="4">
        <v>15</v>
      </c>
      <c r="M702" s="4">
        <v>3</v>
      </c>
      <c r="N702" s="4" t="s">
        <v>3</v>
      </c>
      <c r="O702" s="4">
        <v>2</v>
      </c>
      <c r="P702" s="4"/>
      <c r="Q702" s="4"/>
      <c r="R702" s="4"/>
      <c r="S702" s="4"/>
      <c r="T702" s="4"/>
      <c r="U702" s="4"/>
      <c r="V702" s="4"/>
      <c r="W702" s="4">
        <v>0</v>
      </c>
      <c r="X702" s="4">
        <v>1</v>
      </c>
      <c r="Y702" s="4">
        <v>0</v>
      </c>
      <c r="Z702" s="4"/>
      <c r="AA702" s="4"/>
      <c r="AB702" s="4"/>
    </row>
    <row r="703" spans="1:28" x14ac:dyDescent="0.2">
      <c r="A703" s="4">
        <v>50</v>
      </c>
      <c r="B703" s="4">
        <v>0</v>
      </c>
      <c r="C703" s="4">
        <v>0</v>
      </c>
      <c r="D703" s="4">
        <v>1</v>
      </c>
      <c r="E703" s="4">
        <v>214</v>
      </c>
      <c r="F703" s="4">
        <f>ROUND(Source!AS686,O703)</f>
        <v>8397027.5099999998</v>
      </c>
      <c r="G703" s="4" t="s">
        <v>119</v>
      </c>
      <c r="H703" s="4" t="s">
        <v>120</v>
      </c>
      <c r="I703" s="4"/>
      <c r="J703" s="4"/>
      <c r="K703" s="4">
        <v>214</v>
      </c>
      <c r="L703" s="4">
        <v>16</v>
      </c>
      <c r="M703" s="4">
        <v>3</v>
      </c>
      <c r="N703" s="4" t="s">
        <v>3</v>
      </c>
      <c r="O703" s="4">
        <v>2</v>
      </c>
      <c r="P703" s="4"/>
      <c r="Q703" s="4"/>
      <c r="R703" s="4"/>
      <c r="S703" s="4"/>
      <c r="T703" s="4"/>
      <c r="U703" s="4"/>
      <c r="V703" s="4"/>
      <c r="W703" s="4">
        <v>8397027.5099999998</v>
      </c>
      <c r="X703" s="4">
        <v>1</v>
      </c>
      <c r="Y703" s="4">
        <v>8397027.5099999998</v>
      </c>
      <c r="Z703" s="4"/>
      <c r="AA703" s="4"/>
      <c r="AB703" s="4"/>
    </row>
    <row r="704" spans="1:28" x14ac:dyDescent="0.2">
      <c r="A704" s="4">
        <v>50</v>
      </c>
      <c r="B704" s="4">
        <v>0</v>
      </c>
      <c r="C704" s="4">
        <v>0</v>
      </c>
      <c r="D704" s="4">
        <v>1</v>
      </c>
      <c r="E704" s="4">
        <v>215</v>
      </c>
      <c r="F704" s="4">
        <f>ROUND(Source!AT686,O704)</f>
        <v>1041425.63</v>
      </c>
      <c r="G704" s="4" t="s">
        <v>121</v>
      </c>
      <c r="H704" s="4" t="s">
        <v>122</v>
      </c>
      <c r="I704" s="4"/>
      <c r="J704" s="4"/>
      <c r="K704" s="4">
        <v>215</v>
      </c>
      <c r="L704" s="4">
        <v>17</v>
      </c>
      <c r="M704" s="4">
        <v>3</v>
      </c>
      <c r="N704" s="4" t="s">
        <v>3</v>
      </c>
      <c r="O704" s="4">
        <v>2</v>
      </c>
      <c r="P704" s="4"/>
      <c r="Q704" s="4"/>
      <c r="R704" s="4"/>
      <c r="S704" s="4"/>
      <c r="T704" s="4"/>
      <c r="U704" s="4"/>
      <c r="V704" s="4"/>
      <c r="W704" s="4">
        <v>1041425.63</v>
      </c>
      <c r="X704" s="4">
        <v>1</v>
      </c>
      <c r="Y704" s="4">
        <v>1041425.63</v>
      </c>
      <c r="Z704" s="4"/>
      <c r="AA704" s="4"/>
      <c r="AB704" s="4"/>
    </row>
    <row r="705" spans="1:28" x14ac:dyDescent="0.2">
      <c r="A705" s="4">
        <v>50</v>
      </c>
      <c r="B705" s="4">
        <v>0</v>
      </c>
      <c r="C705" s="4">
        <v>0</v>
      </c>
      <c r="D705" s="4">
        <v>1</v>
      </c>
      <c r="E705" s="4">
        <v>217</v>
      </c>
      <c r="F705" s="4">
        <f>ROUND(Source!AU686,O705)</f>
        <v>1959668.03</v>
      </c>
      <c r="G705" s="4" t="s">
        <v>123</v>
      </c>
      <c r="H705" s="4" t="s">
        <v>124</v>
      </c>
      <c r="I705" s="4"/>
      <c r="J705" s="4"/>
      <c r="K705" s="4">
        <v>217</v>
      </c>
      <c r="L705" s="4">
        <v>18</v>
      </c>
      <c r="M705" s="4">
        <v>3</v>
      </c>
      <c r="N705" s="4" t="s">
        <v>3</v>
      </c>
      <c r="O705" s="4">
        <v>2</v>
      </c>
      <c r="P705" s="4"/>
      <c r="Q705" s="4"/>
      <c r="R705" s="4"/>
      <c r="S705" s="4"/>
      <c r="T705" s="4"/>
      <c r="U705" s="4"/>
      <c r="V705" s="4"/>
      <c r="W705" s="4">
        <v>1959668.03</v>
      </c>
      <c r="X705" s="4">
        <v>1</v>
      </c>
      <c r="Y705" s="4">
        <v>1959668.03</v>
      </c>
      <c r="Z705" s="4"/>
      <c r="AA705" s="4"/>
      <c r="AB705" s="4"/>
    </row>
    <row r="706" spans="1:28" x14ac:dyDescent="0.2">
      <c r="A706" s="4">
        <v>50</v>
      </c>
      <c r="B706" s="4">
        <v>0</v>
      </c>
      <c r="C706" s="4">
        <v>0</v>
      </c>
      <c r="D706" s="4">
        <v>1</v>
      </c>
      <c r="E706" s="4">
        <v>230</v>
      </c>
      <c r="F706" s="4">
        <f>ROUND(Source!BA686,O706)</f>
        <v>0</v>
      </c>
      <c r="G706" s="4" t="s">
        <v>125</v>
      </c>
      <c r="H706" s="4" t="s">
        <v>126</v>
      </c>
      <c r="I706" s="4"/>
      <c r="J706" s="4"/>
      <c r="K706" s="4">
        <v>230</v>
      </c>
      <c r="L706" s="4">
        <v>19</v>
      </c>
      <c r="M706" s="4">
        <v>3</v>
      </c>
      <c r="N706" s="4" t="s">
        <v>3</v>
      </c>
      <c r="O706" s="4">
        <v>2</v>
      </c>
      <c r="P706" s="4"/>
      <c r="Q706" s="4"/>
      <c r="R706" s="4"/>
      <c r="S706" s="4"/>
      <c r="T706" s="4"/>
      <c r="U706" s="4"/>
      <c r="V706" s="4"/>
      <c r="W706" s="4">
        <v>0</v>
      </c>
      <c r="X706" s="4">
        <v>1</v>
      </c>
      <c r="Y706" s="4">
        <v>0</v>
      </c>
      <c r="Z706" s="4"/>
      <c r="AA706" s="4"/>
      <c r="AB706" s="4"/>
    </row>
    <row r="707" spans="1:28" x14ac:dyDescent="0.2">
      <c r="A707" s="4">
        <v>50</v>
      </c>
      <c r="B707" s="4">
        <v>0</v>
      </c>
      <c r="C707" s="4">
        <v>0</v>
      </c>
      <c r="D707" s="4">
        <v>1</v>
      </c>
      <c r="E707" s="4">
        <v>206</v>
      </c>
      <c r="F707" s="4">
        <f>ROUND(Source!T686,O707)</f>
        <v>0</v>
      </c>
      <c r="G707" s="4" t="s">
        <v>127</v>
      </c>
      <c r="H707" s="4" t="s">
        <v>128</v>
      </c>
      <c r="I707" s="4"/>
      <c r="J707" s="4"/>
      <c r="K707" s="4">
        <v>206</v>
      </c>
      <c r="L707" s="4">
        <v>20</v>
      </c>
      <c r="M707" s="4">
        <v>3</v>
      </c>
      <c r="N707" s="4" t="s">
        <v>3</v>
      </c>
      <c r="O707" s="4">
        <v>2</v>
      </c>
      <c r="P707" s="4"/>
      <c r="Q707" s="4"/>
      <c r="R707" s="4"/>
      <c r="S707" s="4"/>
      <c r="T707" s="4"/>
      <c r="U707" s="4"/>
      <c r="V707" s="4"/>
      <c r="W707" s="4">
        <v>0</v>
      </c>
      <c r="X707" s="4">
        <v>1</v>
      </c>
      <c r="Y707" s="4">
        <v>0</v>
      </c>
      <c r="Z707" s="4"/>
      <c r="AA707" s="4"/>
      <c r="AB707" s="4"/>
    </row>
    <row r="708" spans="1:28" x14ac:dyDescent="0.2">
      <c r="A708" s="4">
        <v>50</v>
      </c>
      <c r="B708" s="4">
        <v>0</v>
      </c>
      <c r="C708" s="4">
        <v>0</v>
      </c>
      <c r="D708" s="4">
        <v>1</v>
      </c>
      <c r="E708" s="4">
        <v>207</v>
      </c>
      <c r="F708" s="4">
        <f>Source!U686</f>
        <v>3159.7038987559999</v>
      </c>
      <c r="G708" s="4" t="s">
        <v>129</v>
      </c>
      <c r="H708" s="4" t="s">
        <v>130</v>
      </c>
      <c r="I708" s="4"/>
      <c r="J708" s="4"/>
      <c r="K708" s="4">
        <v>207</v>
      </c>
      <c r="L708" s="4">
        <v>21</v>
      </c>
      <c r="M708" s="4">
        <v>3</v>
      </c>
      <c r="N708" s="4" t="s">
        <v>3</v>
      </c>
      <c r="O708" s="4">
        <v>-1</v>
      </c>
      <c r="P708" s="4"/>
      <c r="Q708" s="4"/>
      <c r="R708" s="4"/>
      <c r="S708" s="4"/>
      <c r="T708" s="4"/>
      <c r="U708" s="4"/>
      <c r="V708" s="4"/>
      <c r="W708" s="4">
        <v>3159.7038987559995</v>
      </c>
      <c r="X708" s="4">
        <v>1</v>
      </c>
      <c r="Y708" s="4">
        <v>3159.7038987559995</v>
      </c>
      <c r="Z708" s="4"/>
      <c r="AA708" s="4"/>
      <c r="AB708" s="4"/>
    </row>
    <row r="709" spans="1:28" x14ac:dyDescent="0.2">
      <c r="A709" s="4">
        <v>50</v>
      </c>
      <c r="B709" s="4">
        <v>0</v>
      </c>
      <c r="C709" s="4">
        <v>0</v>
      </c>
      <c r="D709" s="4">
        <v>1</v>
      </c>
      <c r="E709" s="4">
        <v>208</v>
      </c>
      <c r="F709" s="4">
        <f>Source!V686</f>
        <v>0</v>
      </c>
      <c r="G709" s="4" t="s">
        <v>131</v>
      </c>
      <c r="H709" s="4" t="s">
        <v>132</v>
      </c>
      <c r="I709" s="4"/>
      <c r="J709" s="4"/>
      <c r="K709" s="4">
        <v>208</v>
      </c>
      <c r="L709" s="4">
        <v>22</v>
      </c>
      <c r="M709" s="4">
        <v>3</v>
      </c>
      <c r="N709" s="4" t="s">
        <v>3</v>
      </c>
      <c r="O709" s="4">
        <v>-1</v>
      </c>
      <c r="P709" s="4"/>
      <c r="Q709" s="4"/>
      <c r="R709" s="4"/>
      <c r="S709" s="4"/>
      <c r="T709" s="4"/>
      <c r="U709" s="4"/>
      <c r="V709" s="4"/>
      <c r="W709" s="4">
        <v>0</v>
      </c>
      <c r="X709" s="4">
        <v>1</v>
      </c>
      <c r="Y709" s="4">
        <v>0</v>
      </c>
      <c r="Z709" s="4"/>
      <c r="AA709" s="4"/>
      <c r="AB709" s="4"/>
    </row>
    <row r="710" spans="1:28" x14ac:dyDescent="0.2">
      <c r="A710" s="4">
        <v>50</v>
      </c>
      <c r="B710" s="4">
        <v>0</v>
      </c>
      <c r="C710" s="4">
        <v>0</v>
      </c>
      <c r="D710" s="4">
        <v>1</v>
      </c>
      <c r="E710" s="4">
        <v>209</v>
      </c>
      <c r="F710" s="4">
        <f>ROUND(Source!W686,O710)</f>
        <v>0</v>
      </c>
      <c r="G710" s="4" t="s">
        <v>133</v>
      </c>
      <c r="H710" s="4" t="s">
        <v>134</v>
      </c>
      <c r="I710" s="4"/>
      <c r="J710" s="4"/>
      <c r="K710" s="4">
        <v>209</v>
      </c>
      <c r="L710" s="4">
        <v>23</v>
      </c>
      <c r="M710" s="4">
        <v>3</v>
      </c>
      <c r="N710" s="4" t="s">
        <v>3</v>
      </c>
      <c r="O710" s="4">
        <v>2</v>
      </c>
      <c r="P710" s="4"/>
      <c r="Q710" s="4"/>
      <c r="R710" s="4"/>
      <c r="S710" s="4"/>
      <c r="T710" s="4"/>
      <c r="U710" s="4"/>
      <c r="V710" s="4"/>
      <c r="W710" s="4">
        <v>0</v>
      </c>
      <c r="X710" s="4">
        <v>1</v>
      </c>
      <c r="Y710" s="4">
        <v>0</v>
      </c>
      <c r="Z710" s="4"/>
      <c r="AA710" s="4"/>
      <c r="AB710" s="4"/>
    </row>
    <row r="711" spans="1:28" x14ac:dyDescent="0.2">
      <c r="A711" s="4">
        <v>50</v>
      </c>
      <c r="B711" s="4">
        <v>0</v>
      </c>
      <c r="C711" s="4">
        <v>0</v>
      </c>
      <c r="D711" s="4">
        <v>1</v>
      </c>
      <c r="E711" s="4">
        <v>233</v>
      </c>
      <c r="F711" s="4">
        <f>ROUND(Source!BD686,O711)</f>
        <v>0</v>
      </c>
      <c r="G711" s="4" t="s">
        <v>135</v>
      </c>
      <c r="H711" s="4" t="s">
        <v>136</v>
      </c>
      <c r="I711" s="4"/>
      <c r="J711" s="4"/>
      <c r="K711" s="4">
        <v>233</v>
      </c>
      <c r="L711" s="4">
        <v>24</v>
      </c>
      <c r="M711" s="4">
        <v>3</v>
      </c>
      <c r="N711" s="4" t="s">
        <v>3</v>
      </c>
      <c r="O711" s="4">
        <v>2</v>
      </c>
      <c r="P711" s="4"/>
      <c r="Q711" s="4"/>
      <c r="R711" s="4"/>
      <c r="S711" s="4"/>
      <c r="T711" s="4"/>
      <c r="U711" s="4"/>
      <c r="V711" s="4"/>
      <c r="W711" s="4">
        <v>0</v>
      </c>
      <c r="X711" s="4">
        <v>1</v>
      </c>
      <c r="Y711" s="4">
        <v>0</v>
      </c>
      <c r="Z711" s="4"/>
      <c r="AA711" s="4"/>
      <c r="AB711" s="4"/>
    </row>
    <row r="712" spans="1:28" x14ac:dyDescent="0.2">
      <c r="A712" s="4">
        <v>50</v>
      </c>
      <c r="B712" s="4">
        <v>0</v>
      </c>
      <c r="C712" s="4">
        <v>0</v>
      </c>
      <c r="D712" s="4">
        <v>1</v>
      </c>
      <c r="E712" s="4">
        <v>210</v>
      </c>
      <c r="F712" s="4">
        <f>ROUND(Source!X686,O712)</f>
        <v>960452.92</v>
      </c>
      <c r="G712" s="4" t="s">
        <v>137</v>
      </c>
      <c r="H712" s="4" t="s">
        <v>138</v>
      </c>
      <c r="I712" s="4"/>
      <c r="J712" s="4"/>
      <c r="K712" s="4">
        <v>210</v>
      </c>
      <c r="L712" s="4">
        <v>25</v>
      </c>
      <c r="M712" s="4">
        <v>3</v>
      </c>
      <c r="N712" s="4" t="s">
        <v>3</v>
      </c>
      <c r="O712" s="4">
        <v>2</v>
      </c>
      <c r="P712" s="4"/>
      <c r="Q712" s="4"/>
      <c r="R712" s="4"/>
      <c r="S712" s="4"/>
      <c r="T712" s="4"/>
      <c r="U712" s="4"/>
      <c r="V712" s="4"/>
      <c r="W712" s="4">
        <v>960452.92</v>
      </c>
      <c r="X712" s="4">
        <v>1</v>
      </c>
      <c r="Y712" s="4">
        <v>960452.92</v>
      </c>
      <c r="Z712" s="4"/>
      <c r="AA712" s="4"/>
      <c r="AB712" s="4"/>
    </row>
    <row r="713" spans="1:28" x14ac:dyDescent="0.2">
      <c r="A713" s="4">
        <v>50</v>
      </c>
      <c r="B713" s="4">
        <v>0</v>
      </c>
      <c r="C713" s="4">
        <v>0</v>
      </c>
      <c r="D713" s="4">
        <v>1</v>
      </c>
      <c r="E713" s="4">
        <v>211</v>
      </c>
      <c r="F713" s="4">
        <f>ROUND(Source!Y686,O713)</f>
        <v>540217.34</v>
      </c>
      <c r="G713" s="4" t="s">
        <v>139</v>
      </c>
      <c r="H713" s="4" t="s">
        <v>140</v>
      </c>
      <c r="I713" s="4"/>
      <c r="J713" s="4"/>
      <c r="K713" s="4">
        <v>211</v>
      </c>
      <c r="L713" s="4">
        <v>26</v>
      </c>
      <c r="M713" s="4">
        <v>3</v>
      </c>
      <c r="N713" s="4" t="s">
        <v>3</v>
      </c>
      <c r="O713" s="4">
        <v>2</v>
      </c>
      <c r="P713" s="4"/>
      <c r="Q713" s="4"/>
      <c r="R713" s="4"/>
      <c r="S713" s="4"/>
      <c r="T713" s="4"/>
      <c r="U713" s="4"/>
      <c r="V713" s="4"/>
      <c r="W713" s="4">
        <v>540217.34</v>
      </c>
      <c r="X713" s="4">
        <v>1</v>
      </c>
      <c r="Y713" s="4">
        <v>540217.34</v>
      </c>
      <c r="Z713" s="4"/>
      <c r="AA713" s="4"/>
      <c r="AB713" s="4"/>
    </row>
    <row r="714" spans="1:28" x14ac:dyDescent="0.2">
      <c r="A714" s="4">
        <v>50</v>
      </c>
      <c r="B714" s="4">
        <v>0</v>
      </c>
      <c r="C714" s="4">
        <v>0</v>
      </c>
      <c r="D714" s="4">
        <v>1</v>
      </c>
      <c r="E714" s="4">
        <v>224</v>
      </c>
      <c r="F714" s="4">
        <f>ROUND(Source!AR686,O714)</f>
        <v>11398121.17</v>
      </c>
      <c r="G714" s="4" t="s">
        <v>141</v>
      </c>
      <c r="H714" s="4" t="s">
        <v>142</v>
      </c>
      <c r="I714" s="4"/>
      <c r="J714" s="4"/>
      <c r="K714" s="4">
        <v>224</v>
      </c>
      <c r="L714" s="4">
        <v>27</v>
      </c>
      <c r="M714" s="4">
        <v>3</v>
      </c>
      <c r="N714" s="4" t="s">
        <v>3</v>
      </c>
      <c r="O714" s="4">
        <v>2</v>
      </c>
      <c r="P714" s="4"/>
      <c r="Q714" s="4"/>
      <c r="R714" s="4"/>
      <c r="S714" s="4"/>
      <c r="T714" s="4"/>
      <c r="U714" s="4"/>
      <c r="V714" s="4"/>
      <c r="W714" s="4">
        <v>11398121.17</v>
      </c>
      <c r="X714" s="4">
        <v>1</v>
      </c>
      <c r="Y714" s="4">
        <v>11398121.17</v>
      </c>
      <c r="Z714" s="4"/>
      <c r="AA714" s="4"/>
      <c r="AB714" s="4"/>
    </row>
    <row r="716" spans="1:28" x14ac:dyDescent="0.2">
      <c r="A716">
        <v>71</v>
      </c>
      <c r="B716">
        <v>1</v>
      </c>
      <c r="D716">
        <v>381</v>
      </c>
      <c r="E716">
        <v>42845352</v>
      </c>
      <c r="F716" t="s">
        <v>3</v>
      </c>
      <c r="G716" t="s">
        <v>3</v>
      </c>
      <c r="H716">
        <v>-1</v>
      </c>
      <c r="I716">
        <v>-1</v>
      </c>
    </row>
    <row r="719" spans="1:28" x14ac:dyDescent="0.2">
      <c r="A719">
        <v>-1</v>
      </c>
    </row>
    <row r="721" spans="1:40" x14ac:dyDescent="0.2">
      <c r="A721" s="3">
        <v>75</v>
      </c>
      <c r="B721" s="3" t="s">
        <v>472</v>
      </c>
      <c r="C721" s="3">
        <v>2022</v>
      </c>
      <c r="D721" s="3">
        <v>0</v>
      </c>
      <c r="E721" s="3">
        <v>12</v>
      </c>
      <c r="F721" s="3"/>
      <c r="G721" s="3">
        <v>0</v>
      </c>
      <c r="H721" s="3">
        <v>2</v>
      </c>
      <c r="I721" s="3">
        <v>1</v>
      </c>
      <c r="J721" s="3">
        <v>1</v>
      </c>
      <c r="K721" s="3">
        <v>95</v>
      </c>
      <c r="L721" s="3">
        <v>65</v>
      </c>
      <c r="M721" s="3">
        <v>0</v>
      </c>
      <c r="N721" s="3">
        <v>54436342</v>
      </c>
      <c r="O721" s="3">
        <v>1</v>
      </c>
    </row>
    <row r="722" spans="1:40" x14ac:dyDescent="0.2">
      <c r="A722" s="5">
        <v>1</v>
      </c>
      <c r="B722" s="5" t="s">
        <v>473</v>
      </c>
      <c r="C722" s="5" t="s">
        <v>474</v>
      </c>
      <c r="D722" s="5">
        <v>2022</v>
      </c>
      <c r="E722" s="5">
        <v>12</v>
      </c>
      <c r="F722" s="5">
        <v>1</v>
      </c>
      <c r="G722" s="5">
        <v>1</v>
      </c>
      <c r="H722" s="5">
        <v>0</v>
      </c>
      <c r="I722" s="5">
        <v>2</v>
      </c>
      <c r="J722" s="5">
        <v>1</v>
      </c>
      <c r="K722" s="5">
        <v>1</v>
      </c>
      <c r="L722" s="5">
        <v>1</v>
      </c>
      <c r="M722" s="5">
        <v>1</v>
      </c>
      <c r="N722" s="5">
        <v>1</v>
      </c>
      <c r="O722" s="5">
        <v>1</v>
      </c>
      <c r="P722" s="5">
        <v>1</v>
      </c>
      <c r="Q722" s="5">
        <v>1</v>
      </c>
      <c r="R722" s="5" t="s">
        <v>3</v>
      </c>
      <c r="S722" s="5" t="s">
        <v>3</v>
      </c>
      <c r="T722" s="5" t="s">
        <v>3</v>
      </c>
      <c r="U722" s="5" t="s">
        <v>3</v>
      </c>
      <c r="V722" s="5" t="s">
        <v>3</v>
      </c>
      <c r="W722" s="5" t="s">
        <v>3</v>
      </c>
      <c r="X722" s="5" t="s">
        <v>3</v>
      </c>
      <c r="Y722" s="5" t="s">
        <v>3</v>
      </c>
      <c r="Z722" s="5" t="s">
        <v>3</v>
      </c>
      <c r="AA722" s="5" t="s">
        <v>475</v>
      </c>
      <c r="AB722" s="5"/>
      <c r="AC722" s="5"/>
      <c r="AD722" s="5"/>
      <c r="AE722" s="5"/>
      <c r="AF722" s="5"/>
      <c r="AG722" s="5"/>
      <c r="AH722" s="5"/>
      <c r="AI722" s="5"/>
      <c r="AJ722" s="5"/>
      <c r="AK722" s="5"/>
      <c r="AL722" s="5"/>
      <c r="AM722" s="5"/>
      <c r="AN722" s="5">
        <v>54436343</v>
      </c>
    </row>
    <row r="726" spans="1:40" x14ac:dyDescent="0.2">
      <c r="A726">
        <v>65</v>
      </c>
      <c r="C726">
        <v>1</v>
      </c>
      <c r="D726">
        <v>0</v>
      </c>
      <c r="E726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C5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476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34136</v>
      </c>
      <c r="M1">
        <v>10</v>
      </c>
      <c r="N1">
        <v>11</v>
      </c>
      <c r="O1">
        <v>6</v>
      </c>
      <c r="P1">
        <v>1</v>
      </c>
      <c r="Q1">
        <v>0</v>
      </c>
    </row>
    <row r="12" spans="1:133" x14ac:dyDescent="0.2">
      <c r="A12" s="1">
        <v>1</v>
      </c>
      <c r="B12" s="1">
        <v>51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160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6</v>
      </c>
      <c r="AC12" s="1" t="s">
        <v>3</v>
      </c>
      <c r="AD12" s="1" t="s">
        <v>7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8</v>
      </c>
      <c r="BI12" s="1" t="s">
        <v>9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10</v>
      </c>
      <c r="BZ12" s="1" t="s">
        <v>11</v>
      </c>
      <c r="CA12" s="1" t="s">
        <v>12</v>
      </c>
      <c r="CB12" s="1" t="s">
        <v>12</v>
      </c>
      <c r="CC12" s="1" t="s">
        <v>12</v>
      </c>
      <c r="CD12" s="1" t="s">
        <v>12</v>
      </c>
      <c r="CE12" s="1" t="s">
        <v>13</v>
      </c>
      <c r="CF12" s="1">
        <v>0</v>
      </c>
      <c r="CG12" s="1">
        <v>0</v>
      </c>
      <c r="CH12" s="1">
        <v>40968</v>
      </c>
      <c r="CI12" s="1" t="s">
        <v>3</v>
      </c>
      <c r="CJ12" s="1" t="s">
        <v>3</v>
      </c>
      <c r="CK12" s="1">
        <v>66</v>
      </c>
      <c r="CL12" s="1"/>
      <c r="CM12" s="1"/>
      <c r="CN12" s="1"/>
      <c r="CO12" s="1"/>
      <c r="CP12" s="1"/>
      <c r="CQ12" s="1" t="s">
        <v>14</v>
      </c>
      <c r="CR12" s="1" t="s">
        <v>15</v>
      </c>
      <c r="CS12" s="1">
        <v>41660</v>
      </c>
      <c r="CT12" s="1">
        <v>1</v>
      </c>
      <c r="CU12" s="1">
        <v>66</v>
      </c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54436342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0</v>
      </c>
      <c r="C16" s="6" t="s">
        <v>16</v>
      </c>
      <c r="D16" s="6" t="s">
        <v>17</v>
      </c>
      <c r="E16" s="7">
        <f>ROUND((Source!F334)/1000,2)</f>
        <v>4050.04</v>
      </c>
      <c r="F16" s="7">
        <f>ROUND((Source!F335)/1000,2)</f>
        <v>458.59</v>
      </c>
      <c r="G16" s="7">
        <f>ROUND((Source!F326)/1000,2)</f>
        <v>0</v>
      </c>
      <c r="H16" s="7">
        <f>ROUND((Source!F336)/1000+(Source!F337)/1000,2)</f>
        <v>957.03</v>
      </c>
      <c r="I16" s="7">
        <f>E16+F16+G16+H16</f>
        <v>5465.66</v>
      </c>
      <c r="J16" s="7">
        <f>ROUND((Source!F332+Source!F331)/1000,2)</f>
        <v>675.26</v>
      </c>
      <c r="AI16" s="6">
        <v>0</v>
      </c>
      <c r="AJ16" s="6">
        <v>-1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4678129.4800000004</v>
      </c>
      <c r="AU16" s="7">
        <v>3946169.59</v>
      </c>
      <c r="AV16" s="7">
        <v>0</v>
      </c>
      <c r="AW16" s="7">
        <v>0</v>
      </c>
      <c r="AX16" s="7">
        <v>0</v>
      </c>
      <c r="AY16" s="7">
        <v>97900.67</v>
      </c>
      <c r="AZ16" s="7">
        <v>41198.49</v>
      </c>
      <c r="BA16" s="7">
        <v>634059.22</v>
      </c>
      <c r="BB16" s="7">
        <v>4050043.81</v>
      </c>
      <c r="BC16" s="7">
        <v>458591.61</v>
      </c>
      <c r="BD16" s="7">
        <v>957028.49</v>
      </c>
      <c r="BE16" s="7">
        <v>0</v>
      </c>
      <c r="BF16" s="7">
        <v>1517.5082478779998</v>
      </c>
      <c r="BG16" s="7">
        <v>0</v>
      </c>
      <c r="BH16" s="7">
        <v>0</v>
      </c>
      <c r="BI16" s="7">
        <v>461652.64</v>
      </c>
      <c r="BJ16" s="7">
        <v>259964.24</v>
      </c>
      <c r="BK16" s="7">
        <v>5465663.9100000001</v>
      </c>
    </row>
    <row r="18" spans="1:19" x14ac:dyDescent="0.2">
      <c r="A18">
        <v>51</v>
      </c>
      <c r="E18" s="8">
        <f>SUMIF(A16:A17,3,E16:E17)</f>
        <v>4050.04</v>
      </c>
      <c r="F18" s="8">
        <f>SUMIF(A16:A17,3,F16:F17)</f>
        <v>458.59</v>
      </c>
      <c r="G18" s="8">
        <f>SUMIF(A16:A17,3,G16:G17)</f>
        <v>0</v>
      </c>
      <c r="H18" s="8">
        <f>SUMIF(A16:A17,3,H16:H17)</f>
        <v>957.03</v>
      </c>
      <c r="I18" s="8">
        <f>SUMIF(A16:A17,3,I16:I17)</f>
        <v>5465.66</v>
      </c>
      <c r="J18" s="8">
        <f>SUMIF(A16:A17,3,J16:J17)</f>
        <v>675.26</v>
      </c>
      <c r="K18" s="8"/>
      <c r="L18" s="8"/>
      <c r="M18" s="8"/>
      <c r="N18" s="8"/>
      <c r="O18" s="8"/>
      <c r="P18" s="8"/>
      <c r="Q18" s="8"/>
      <c r="R18" s="8"/>
      <c r="S18" s="8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9745903.2200000007</v>
      </c>
      <c r="G20" s="4" t="s">
        <v>89</v>
      </c>
      <c r="H20" s="4" t="s">
        <v>90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8208476.4299999997</v>
      </c>
      <c r="G21" s="4" t="s">
        <v>91</v>
      </c>
      <c r="H21" s="4" t="s">
        <v>92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93</v>
      </c>
      <c r="H22" s="4" t="s">
        <v>94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8208476.4299999997</v>
      </c>
      <c r="G23" s="4" t="s">
        <v>95</v>
      </c>
      <c r="H23" s="4" t="s">
        <v>96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8208476.4299999997</v>
      </c>
      <c r="G24" s="4" t="s">
        <v>97</v>
      </c>
      <c r="H24" s="4" t="s">
        <v>98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99</v>
      </c>
      <c r="H25" s="4" t="s">
        <v>100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8208476.4299999997</v>
      </c>
      <c r="G26" s="4" t="s">
        <v>101</v>
      </c>
      <c r="H26" s="4" t="s">
        <v>102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103</v>
      </c>
      <c r="H27" s="4" t="s">
        <v>104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105</v>
      </c>
      <c r="H28" s="4" t="s">
        <v>106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107</v>
      </c>
      <c r="H29" s="4" t="s">
        <v>108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219823.34</v>
      </c>
      <c r="G30" s="4" t="s">
        <v>109</v>
      </c>
      <c r="H30" s="4" t="s">
        <v>110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111</v>
      </c>
      <c r="H31" s="4" t="s">
        <v>112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94717.35</v>
      </c>
      <c r="G32" s="4" t="s">
        <v>113</v>
      </c>
      <c r="H32" s="4" t="s">
        <v>114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1317603.45</v>
      </c>
      <c r="G33" s="4" t="s">
        <v>115</v>
      </c>
      <c r="H33" s="4" t="s">
        <v>116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117</v>
      </c>
      <c r="H34" s="4" t="s">
        <v>118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8397027.5099999998</v>
      </c>
      <c r="G35" s="4" t="s">
        <v>119</v>
      </c>
      <c r="H35" s="4" t="s">
        <v>120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1041425.63</v>
      </c>
      <c r="G36" s="4" t="s">
        <v>121</v>
      </c>
      <c r="H36" s="4" t="s">
        <v>122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1959668.03</v>
      </c>
      <c r="G37" s="4" t="s">
        <v>123</v>
      </c>
      <c r="H37" s="4" t="s">
        <v>124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125</v>
      </c>
      <c r="H38" s="4" t="s">
        <v>126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127</v>
      </c>
      <c r="H39" s="4" t="s">
        <v>128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3159.7038987559995</v>
      </c>
      <c r="G40" s="4" t="s">
        <v>129</v>
      </c>
      <c r="H40" s="4" t="s">
        <v>130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131</v>
      </c>
      <c r="H41" s="4" t="s">
        <v>132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133</v>
      </c>
      <c r="H42" s="4" t="s">
        <v>134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135</v>
      </c>
      <c r="H43" s="4" t="s">
        <v>136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960452.92</v>
      </c>
      <c r="G44" s="4" t="s">
        <v>137</v>
      </c>
      <c r="H44" s="4" t="s">
        <v>138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540217.34</v>
      </c>
      <c r="G45" s="4" t="s">
        <v>139</v>
      </c>
      <c r="H45" s="4" t="s">
        <v>140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11398121.17</v>
      </c>
      <c r="G46" s="4" t="s">
        <v>141</v>
      </c>
      <c r="H46" s="4" t="s">
        <v>142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8" spans="1:16" x14ac:dyDescent="0.2">
      <c r="A48">
        <v>-1</v>
      </c>
    </row>
    <row r="51" spans="1:40" x14ac:dyDescent="0.2">
      <c r="A51" s="3">
        <v>75</v>
      </c>
      <c r="B51" s="3" t="s">
        <v>472</v>
      </c>
      <c r="C51" s="3">
        <v>2022</v>
      </c>
      <c r="D51" s="3">
        <v>0</v>
      </c>
      <c r="E51" s="3">
        <v>12</v>
      </c>
      <c r="F51" s="3"/>
      <c r="G51" s="3">
        <v>0</v>
      </c>
      <c r="H51" s="3">
        <v>2</v>
      </c>
      <c r="I51" s="3">
        <v>1</v>
      </c>
      <c r="J51" s="3">
        <v>1</v>
      </c>
      <c r="K51" s="3">
        <v>95</v>
      </c>
      <c r="L51" s="3">
        <v>65</v>
      </c>
      <c r="M51" s="3">
        <v>0</v>
      </c>
      <c r="N51" s="3">
        <v>54436342</v>
      </c>
      <c r="O51" s="3">
        <v>1</v>
      </c>
    </row>
    <row r="52" spans="1:40" x14ac:dyDescent="0.2">
      <c r="A52" s="5">
        <v>1</v>
      </c>
      <c r="B52" s="5" t="s">
        <v>473</v>
      </c>
      <c r="C52" s="5" t="s">
        <v>474</v>
      </c>
      <c r="D52" s="5">
        <v>2022</v>
      </c>
      <c r="E52" s="5">
        <v>12</v>
      </c>
      <c r="F52" s="5">
        <v>1</v>
      </c>
      <c r="G52" s="5">
        <v>1</v>
      </c>
      <c r="H52" s="5">
        <v>0</v>
      </c>
      <c r="I52" s="5">
        <v>2</v>
      </c>
      <c r="J52" s="5">
        <v>1</v>
      </c>
      <c r="K52" s="5">
        <v>1</v>
      </c>
      <c r="L52" s="5">
        <v>1</v>
      </c>
      <c r="M52" s="5">
        <v>1</v>
      </c>
      <c r="N52" s="5">
        <v>1</v>
      </c>
      <c r="O52" s="5">
        <v>1</v>
      </c>
      <c r="P52" s="5">
        <v>1</v>
      </c>
      <c r="Q52" s="5">
        <v>1</v>
      </c>
      <c r="R52" s="5" t="s">
        <v>3</v>
      </c>
      <c r="S52" s="5" t="s">
        <v>3</v>
      </c>
      <c r="T52" s="5" t="s">
        <v>3</v>
      </c>
      <c r="U52" s="5" t="s">
        <v>3</v>
      </c>
      <c r="V52" s="5" t="s">
        <v>3</v>
      </c>
      <c r="W52" s="5" t="s">
        <v>3</v>
      </c>
      <c r="X52" s="5" t="s">
        <v>3</v>
      </c>
      <c r="Y52" s="5" t="s">
        <v>3</v>
      </c>
      <c r="Z52" s="5" t="s">
        <v>3</v>
      </c>
      <c r="AA52" s="5" t="s">
        <v>475</v>
      </c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>
        <v>54436343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K716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5" x14ac:dyDescent="0.2">
      <c r="A1">
        <f>ROW(Source!A28)</f>
        <v>28</v>
      </c>
      <c r="B1">
        <v>54436342</v>
      </c>
      <c r="C1">
        <v>54436489</v>
      </c>
      <c r="D1">
        <v>30515951</v>
      </c>
      <c r="E1">
        <v>30515945</v>
      </c>
      <c r="F1">
        <v>1</v>
      </c>
      <c r="G1">
        <v>30515945</v>
      </c>
      <c r="H1">
        <v>1</v>
      </c>
      <c r="I1" t="s">
        <v>477</v>
      </c>
      <c r="J1" t="s">
        <v>3</v>
      </c>
      <c r="K1" t="s">
        <v>478</v>
      </c>
      <c r="L1">
        <v>1191</v>
      </c>
      <c r="N1">
        <v>1013</v>
      </c>
      <c r="O1" t="s">
        <v>479</v>
      </c>
      <c r="P1" t="s">
        <v>479</v>
      </c>
      <c r="Q1">
        <v>1</v>
      </c>
      <c r="W1">
        <v>0</v>
      </c>
      <c r="X1">
        <v>476480486</v>
      </c>
      <c r="Y1">
        <f t="shared" ref="Y1:Y46" si="0">AT1</f>
        <v>0.9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N1">
        <v>0</v>
      </c>
      <c r="AO1">
        <v>1</v>
      </c>
      <c r="AP1">
        <v>0</v>
      </c>
      <c r="AQ1">
        <v>0</v>
      </c>
      <c r="AR1">
        <v>0</v>
      </c>
      <c r="AS1" t="s">
        <v>3</v>
      </c>
      <c r="AT1">
        <v>0.9</v>
      </c>
      <c r="AU1" t="s">
        <v>3</v>
      </c>
      <c r="AV1">
        <v>1</v>
      </c>
      <c r="AW1">
        <v>2</v>
      </c>
      <c r="AX1">
        <v>54436491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X1">
        <f>ROUND(Y1*Source!I28,9)</f>
        <v>76.86</v>
      </c>
      <c r="CY1">
        <f>AD1</f>
        <v>0</v>
      </c>
      <c r="CZ1">
        <f>AH1</f>
        <v>0</v>
      </c>
      <c r="DA1">
        <f>AL1</f>
        <v>1</v>
      </c>
      <c r="DB1">
        <f t="shared" ref="DB1:DB46" si="1">ROUND(ROUND(AT1*CZ1,2),6)</f>
        <v>0</v>
      </c>
      <c r="DC1">
        <f t="shared" ref="DC1:DC46" si="2">ROUND(ROUND(AT1*AG1,2),6)</f>
        <v>0</v>
      </c>
      <c r="DD1" t="s">
        <v>3</v>
      </c>
      <c r="DE1" t="s">
        <v>3</v>
      </c>
      <c r="DF1">
        <f>ROUND(AE1*CX1,2)</f>
        <v>0</v>
      </c>
      <c r="DG1">
        <f>ROUND(AF1*CX1,2)</f>
        <v>0</v>
      </c>
      <c r="DH1">
        <f>ROUND(AG1*CX1,2)</f>
        <v>0</v>
      </c>
      <c r="DI1">
        <f t="shared" ref="DI1:DI32" si="3">ROUND(AH1*CX1,2)</f>
        <v>0</v>
      </c>
      <c r="DJ1">
        <f>DI1</f>
        <v>0</v>
      </c>
      <c r="DK1">
        <v>0</v>
      </c>
    </row>
    <row r="2" spans="1:115" x14ac:dyDescent="0.2">
      <c r="A2">
        <f>ROW(Source!A29)</f>
        <v>29</v>
      </c>
      <c r="B2">
        <v>54436342</v>
      </c>
      <c r="C2">
        <v>54436492</v>
      </c>
      <c r="D2">
        <v>30515951</v>
      </c>
      <c r="E2">
        <v>30515945</v>
      </c>
      <c r="F2">
        <v>1</v>
      </c>
      <c r="G2">
        <v>30515945</v>
      </c>
      <c r="H2">
        <v>1</v>
      </c>
      <c r="I2" t="s">
        <v>477</v>
      </c>
      <c r="J2" t="s">
        <v>3</v>
      </c>
      <c r="K2" t="s">
        <v>478</v>
      </c>
      <c r="L2">
        <v>1191</v>
      </c>
      <c r="N2">
        <v>1013</v>
      </c>
      <c r="O2" t="s">
        <v>479</v>
      </c>
      <c r="P2" t="s">
        <v>479</v>
      </c>
      <c r="Q2">
        <v>1</v>
      </c>
      <c r="W2">
        <v>0</v>
      </c>
      <c r="X2">
        <v>476480486</v>
      </c>
      <c r="Y2">
        <f t="shared" si="0"/>
        <v>4.6500000000000004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N2">
        <v>0</v>
      </c>
      <c r="AO2">
        <v>1</v>
      </c>
      <c r="AP2">
        <v>0</v>
      </c>
      <c r="AQ2">
        <v>0</v>
      </c>
      <c r="AR2">
        <v>0</v>
      </c>
      <c r="AS2" t="s">
        <v>3</v>
      </c>
      <c r="AT2">
        <v>4.6500000000000004</v>
      </c>
      <c r="AU2" t="s">
        <v>3</v>
      </c>
      <c r="AV2">
        <v>1</v>
      </c>
      <c r="AW2">
        <v>2</v>
      </c>
      <c r="AX2">
        <v>54436497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X2">
        <f>ROUND(Y2*Source!I29,9)</f>
        <v>3.9710999999999999</v>
      </c>
      <c r="CY2">
        <f>AD2</f>
        <v>0</v>
      </c>
      <c r="CZ2">
        <f>AH2</f>
        <v>0</v>
      </c>
      <c r="DA2">
        <f>AL2</f>
        <v>1</v>
      </c>
      <c r="DB2">
        <f t="shared" si="1"/>
        <v>0</v>
      </c>
      <c r="DC2">
        <f t="shared" si="2"/>
        <v>0</v>
      </c>
      <c r="DD2" t="s">
        <v>3</v>
      </c>
      <c r="DE2" t="s">
        <v>3</v>
      </c>
      <c r="DF2">
        <f>ROUND(AE2*CX2,2)</f>
        <v>0</v>
      </c>
      <c r="DG2">
        <f>ROUND(AF2*CX2,2)</f>
        <v>0</v>
      </c>
      <c r="DH2">
        <f>ROUND(AG2*CX2,2)</f>
        <v>0</v>
      </c>
      <c r="DI2">
        <f t="shared" si="3"/>
        <v>0</v>
      </c>
      <c r="DJ2">
        <f>DI2</f>
        <v>0</v>
      </c>
      <c r="DK2">
        <v>0</v>
      </c>
    </row>
    <row r="3" spans="1:115" x14ac:dyDescent="0.2">
      <c r="A3">
        <f>ROW(Source!A29)</f>
        <v>29</v>
      </c>
      <c r="B3">
        <v>54436342</v>
      </c>
      <c r="C3">
        <v>54436492</v>
      </c>
      <c r="D3">
        <v>30596074</v>
      </c>
      <c r="E3">
        <v>1</v>
      </c>
      <c r="F3">
        <v>1</v>
      </c>
      <c r="G3">
        <v>30515945</v>
      </c>
      <c r="H3">
        <v>2</v>
      </c>
      <c r="I3" t="s">
        <v>480</v>
      </c>
      <c r="J3" t="s">
        <v>481</v>
      </c>
      <c r="K3" t="s">
        <v>482</v>
      </c>
      <c r="L3">
        <v>1367</v>
      </c>
      <c r="N3">
        <v>1011</v>
      </c>
      <c r="O3" t="s">
        <v>483</v>
      </c>
      <c r="P3" t="s">
        <v>483</v>
      </c>
      <c r="Q3">
        <v>1</v>
      </c>
      <c r="W3">
        <v>0</v>
      </c>
      <c r="X3">
        <v>-628430174</v>
      </c>
      <c r="Y3">
        <f t="shared" si="0"/>
        <v>0.01</v>
      </c>
      <c r="AA3">
        <v>0</v>
      </c>
      <c r="AB3">
        <v>851.86</v>
      </c>
      <c r="AC3">
        <v>421.99</v>
      </c>
      <c r="AD3">
        <v>0</v>
      </c>
      <c r="AE3">
        <v>0</v>
      </c>
      <c r="AF3">
        <v>76.81</v>
      </c>
      <c r="AG3">
        <v>14.36</v>
      </c>
      <c r="AH3">
        <v>0</v>
      </c>
      <c r="AI3">
        <v>1</v>
      </c>
      <c r="AJ3">
        <v>10.82</v>
      </c>
      <c r="AK3">
        <v>28.67</v>
      </c>
      <c r="AL3">
        <v>1</v>
      </c>
      <c r="AN3">
        <v>0</v>
      </c>
      <c r="AO3">
        <v>1</v>
      </c>
      <c r="AP3">
        <v>0</v>
      </c>
      <c r="AQ3">
        <v>0</v>
      </c>
      <c r="AR3">
        <v>0</v>
      </c>
      <c r="AS3" t="s">
        <v>3</v>
      </c>
      <c r="AT3">
        <v>0.01</v>
      </c>
      <c r="AU3" t="s">
        <v>3</v>
      </c>
      <c r="AV3">
        <v>0</v>
      </c>
      <c r="AW3">
        <v>2</v>
      </c>
      <c r="AX3">
        <v>54436498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X3">
        <f>ROUND(Y3*Source!I29,9)</f>
        <v>8.5400000000000007E-3</v>
      </c>
      <c r="CY3">
        <f>AB3</f>
        <v>851.86</v>
      </c>
      <c r="CZ3">
        <f>AF3</f>
        <v>76.81</v>
      </c>
      <c r="DA3">
        <f>AJ3</f>
        <v>10.82</v>
      </c>
      <c r="DB3">
        <f t="shared" si="1"/>
        <v>0.77</v>
      </c>
      <c r="DC3">
        <f t="shared" si="2"/>
        <v>0.14000000000000001</v>
      </c>
      <c r="DD3" t="s">
        <v>3</v>
      </c>
      <c r="DE3" t="s">
        <v>3</v>
      </c>
      <c r="DF3">
        <f>ROUND(AE3*CX3,2)</f>
        <v>0</v>
      </c>
      <c r="DG3">
        <f>ROUND(ROUND(AF3*CX3,2)*AJ3,2)</f>
        <v>7.14</v>
      </c>
      <c r="DH3">
        <f>ROUND(ROUND(AG3*CX3,2)*AK3,2)</f>
        <v>3.44</v>
      </c>
      <c r="DI3">
        <f t="shared" si="3"/>
        <v>0</v>
      </c>
      <c r="DJ3">
        <f>DG3</f>
        <v>7.14</v>
      </c>
      <c r="DK3">
        <v>0</v>
      </c>
    </row>
    <row r="4" spans="1:115" x14ac:dyDescent="0.2">
      <c r="A4">
        <f>ROW(Source!A29)</f>
        <v>29</v>
      </c>
      <c r="B4">
        <v>54436342</v>
      </c>
      <c r="C4">
        <v>54436492</v>
      </c>
      <c r="D4">
        <v>30596185</v>
      </c>
      <c r="E4">
        <v>1</v>
      </c>
      <c r="F4">
        <v>1</v>
      </c>
      <c r="G4">
        <v>30515945</v>
      </c>
      <c r="H4">
        <v>2</v>
      </c>
      <c r="I4" t="s">
        <v>484</v>
      </c>
      <c r="J4" t="s">
        <v>485</v>
      </c>
      <c r="K4" t="s">
        <v>486</v>
      </c>
      <c r="L4">
        <v>1367</v>
      </c>
      <c r="N4">
        <v>1011</v>
      </c>
      <c r="O4" t="s">
        <v>483</v>
      </c>
      <c r="P4" t="s">
        <v>483</v>
      </c>
      <c r="Q4">
        <v>1</v>
      </c>
      <c r="W4">
        <v>0</v>
      </c>
      <c r="X4">
        <v>-1279784445</v>
      </c>
      <c r="Y4">
        <f t="shared" si="0"/>
        <v>0.03</v>
      </c>
      <c r="AA4">
        <v>0</v>
      </c>
      <c r="AB4">
        <v>1.8</v>
      </c>
      <c r="AC4">
        <v>0.01</v>
      </c>
      <c r="AD4">
        <v>0</v>
      </c>
      <c r="AE4">
        <v>0</v>
      </c>
      <c r="AF4">
        <v>1.76</v>
      </c>
      <c r="AG4">
        <v>0.01</v>
      </c>
      <c r="AH4">
        <v>0</v>
      </c>
      <c r="AI4">
        <v>1</v>
      </c>
      <c r="AJ4">
        <v>1</v>
      </c>
      <c r="AK4">
        <v>1</v>
      </c>
      <c r="AL4">
        <v>1</v>
      </c>
      <c r="AN4">
        <v>0</v>
      </c>
      <c r="AO4">
        <v>1</v>
      </c>
      <c r="AP4">
        <v>0</v>
      </c>
      <c r="AQ4">
        <v>0</v>
      </c>
      <c r="AR4">
        <v>0</v>
      </c>
      <c r="AS4" t="s">
        <v>3</v>
      </c>
      <c r="AT4">
        <v>0.03</v>
      </c>
      <c r="AU4" t="s">
        <v>3</v>
      </c>
      <c r="AV4">
        <v>0</v>
      </c>
      <c r="AW4">
        <v>2</v>
      </c>
      <c r="AX4">
        <v>54436499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X4">
        <f>ROUND(Y4*Source!I29,9)</f>
        <v>2.562E-2</v>
      </c>
      <c r="CY4">
        <f>AB4</f>
        <v>1.8</v>
      </c>
      <c r="CZ4">
        <f>AF4</f>
        <v>1.76</v>
      </c>
      <c r="DA4">
        <f>AJ4</f>
        <v>1</v>
      </c>
      <c r="DB4">
        <f t="shared" si="1"/>
        <v>0.05</v>
      </c>
      <c r="DC4">
        <f t="shared" si="2"/>
        <v>0</v>
      </c>
      <c r="DD4" t="s">
        <v>3</v>
      </c>
      <c r="DE4" t="s">
        <v>3</v>
      </c>
      <c r="DF4">
        <f>ROUND(AE4*CX4,2)</f>
        <v>0</v>
      </c>
      <c r="DG4">
        <f t="shared" ref="DG4:DG30" si="4">ROUND(AF4*CX4,2)</f>
        <v>0.05</v>
      </c>
      <c r="DH4">
        <f t="shared" ref="DH4:DH30" si="5">ROUND(AG4*CX4,2)</f>
        <v>0</v>
      </c>
      <c r="DI4">
        <f t="shared" si="3"/>
        <v>0</v>
      </c>
      <c r="DJ4">
        <f>DG4</f>
        <v>0.05</v>
      </c>
      <c r="DK4">
        <v>0</v>
      </c>
    </row>
    <row r="5" spans="1:115" x14ac:dyDescent="0.2">
      <c r="A5">
        <f>ROW(Source!A29)</f>
        <v>29</v>
      </c>
      <c r="B5">
        <v>54436342</v>
      </c>
      <c r="C5">
        <v>54436492</v>
      </c>
      <c r="D5">
        <v>30574212</v>
      </c>
      <c r="E5">
        <v>1</v>
      </c>
      <c r="F5">
        <v>1</v>
      </c>
      <c r="G5">
        <v>30515945</v>
      </c>
      <c r="H5">
        <v>3</v>
      </c>
      <c r="I5" t="s">
        <v>36</v>
      </c>
      <c r="J5" t="s">
        <v>39</v>
      </c>
      <c r="K5" t="s">
        <v>37</v>
      </c>
      <c r="L5">
        <v>1296</v>
      </c>
      <c r="N5">
        <v>1002</v>
      </c>
      <c r="O5" t="s">
        <v>38</v>
      </c>
      <c r="P5" t="s">
        <v>38</v>
      </c>
      <c r="Q5">
        <v>1</v>
      </c>
      <c r="W5">
        <v>0</v>
      </c>
      <c r="X5">
        <v>-1353905028</v>
      </c>
      <c r="Y5">
        <f t="shared" si="0"/>
        <v>10.3</v>
      </c>
      <c r="AA5">
        <v>87.17</v>
      </c>
      <c r="AB5">
        <v>0</v>
      </c>
      <c r="AC5">
        <v>0</v>
      </c>
      <c r="AD5">
        <v>0</v>
      </c>
      <c r="AE5">
        <v>40.17</v>
      </c>
      <c r="AF5">
        <v>0</v>
      </c>
      <c r="AG5">
        <v>0</v>
      </c>
      <c r="AH5">
        <v>0</v>
      </c>
      <c r="AI5">
        <v>2.17</v>
      </c>
      <c r="AJ5">
        <v>1</v>
      </c>
      <c r="AK5">
        <v>1</v>
      </c>
      <c r="AL5">
        <v>1</v>
      </c>
      <c r="AN5">
        <v>0</v>
      </c>
      <c r="AO5">
        <v>0</v>
      </c>
      <c r="AP5">
        <v>0</v>
      </c>
      <c r="AQ5">
        <v>0</v>
      </c>
      <c r="AR5">
        <v>0</v>
      </c>
      <c r="AS5" t="s">
        <v>3</v>
      </c>
      <c r="AT5">
        <v>10.3</v>
      </c>
      <c r="AU5" t="s">
        <v>3</v>
      </c>
      <c r="AV5">
        <v>0</v>
      </c>
      <c r="AW5">
        <v>1</v>
      </c>
      <c r="AX5">
        <v>-1</v>
      </c>
      <c r="AY5">
        <v>0</v>
      </c>
      <c r="AZ5">
        <v>0</v>
      </c>
      <c r="BA5" t="s">
        <v>3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X5">
        <f>ROUND(Y5*Source!I29,9)</f>
        <v>8.7962000000000007</v>
      </c>
      <c r="CY5">
        <f>AA5</f>
        <v>87.17</v>
      </c>
      <c r="CZ5">
        <f>AE5</f>
        <v>40.17</v>
      </c>
      <c r="DA5">
        <f>AI5</f>
        <v>2.17</v>
      </c>
      <c r="DB5">
        <f t="shared" si="1"/>
        <v>413.75</v>
      </c>
      <c r="DC5">
        <f t="shared" si="2"/>
        <v>0</v>
      </c>
      <c r="DD5" t="s">
        <v>3</v>
      </c>
      <c r="DE5" t="s">
        <v>3</v>
      </c>
      <c r="DF5">
        <f>ROUND(ROUND(AE5*CX5,2)*AI5,2)</f>
        <v>766.75</v>
      </c>
      <c r="DG5">
        <f t="shared" si="4"/>
        <v>0</v>
      </c>
      <c r="DH5">
        <f t="shared" si="5"/>
        <v>0</v>
      </c>
      <c r="DI5">
        <f t="shared" si="3"/>
        <v>0</v>
      </c>
      <c r="DJ5">
        <f>DF5</f>
        <v>766.75</v>
      </c>
      <c r="DK5">
        <v>0</v>
      </c>
    </row>
    <row r="6" spans="1:115" x14ac:dyDescent="0.2">
      <c r="A6">
        <f>ROW(Source!A31)</f>
        <v>31</v>
      </c>
      <c r="B6">
        <v>54436342</v>
      </c>
      <c r="C6">
        <v>54436502</v>
      </c>
      <c r="D6">
        <v>30515951</v>
      </c>
      <c r="E6">
        <v>30515945</v>
      </c>
      <c r="F6">
        <v>1</v>
      </c>
      <c r="G6">
        <v>30515945</v>
      </c>
      <c r="H6">
        <v>1</v>
      </c>
      <c r="I6" t="s">
        <v>477</v>
      </c>
      <c r="J6" t="s">
        <v>3</v>
      </c>
      <c r="K6" t="s">
        <v>478</v>
      </c>
      <c r="L6">
        <v>1191</v>
      </c>
      <c r="N6">
        <v>1013</v>
      </c>
      <c r="O6" t="s">
        <v>479</v>
      </c>
      <c r="P6" t="s">
        <v>479</v>
      </c>
      <c r="Q6">
        <v>1</v>
      </c>
      <c r="W6">
        <v>0</v>
      </c>
      <c r="X6">
        <v>476480486</v>
      </c>
      <c r="Y6">
        <f t="shared" si="0"/>
        <v>30.1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N6">
        <v>0</v>
      </c>
      <c r="AO6">
        <v>1</v>
      </c>
      <c r="AP6">
        <v>0</v>
      </c>
      <c r="AQ6">
        <v>0</v>
      </c>
      <c r="AR6">
        <v>0</v>
      </c>
      <c r="AS6" t="s">
        <v>3</v>
      </c>
      <c r="AT6">
        <v>30.1</v>
      </c>
      <c r="AU6" t="s">
        <v>3</v>
      </c>
      <c r="AV6">
        <v>1</v>
      </c>
      <c r="AW6">
        <v>2</v>
      </c>
      <c r="AX6">
        <v>54436512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X6">
        <f>ROUND(Y6*Source!I31,9)</f>
        <v>4.8159999999999998</v>
      </c>
      <c r="CY6">
        <f>AD6</f>
        <v>0</v>
      </c>
      <c r="CZ6">
        <f>AH6</f>
        <v>0</v>
      </c>
      <c r="DA6">
        <f>AL6</f>
        <v>1</v>
      </c>
      <c r="DB6">
        <f t="shared" si="1"/>
        <v>0</v>
      </c>
      <c r="DC6">
        <f t="shared" si="2"/>
        <v>0</v>
      </c>
      <c r="DD6" t="s">
        <v>3</v>
      </c>
      <c r="DE6" t="s">
        <v>3</v>
      </c>
      <c r="DF6">
        <f>ROUND(AE6*CX6,2)</f>
        <v>0</v>
      </c>
      <c r="DG6">
        <f t="shared" si="4"/>
        <v>0</v>
      </c>
      <c r="DH6">
        <f t="shared" si="5"/>
        <v>0</v>
      </c>
      <c r="DI6">
        <f t="shared" si="3"/>
        <v>0</v>
      </c>
      <c r="DJ6">
        <f>DI6</f>
        <v>0</v>
      </c>
      <c r="DK6">
        <v>0</v>
      </c>
    </row>
    <row r="7" spans="1:115" x14ac:dyDescent="0.2">
      <c r="A7">
        <f>ROW(Source!A31)</f>
        <v>31</v>
      </c>
      <c r="B7">
        <v>54436342</v>
      </c>
      <c r="C7">
        <v>54436502</v>
      </c>
      <c r="D7">
        <v>30516999</v>
      </c>
      <c r="E7">
        <v>30515945</v>
      </c>
      <c r="F7">
        <v>1</v>
      </c>
      <c r="G7">
        <v>30515945</v>
      </c>
      <c r="H7">
        <v>2</v>
      </c>
      <c r="I7" t="s">
        <v>487</v>
      </c>
      <c r="J7" t="s">
        <v>3</v>
      </c>
      <c r="K7" t="s">
        <v>488</v>
      </c>
      <c r="L7">
        <v>1344</v>
      </c>
      <c r="N7">
        <v>1008</v>
      </c>
      <c r="O7" t="s">
        <v>489</v>
      </c>
      <c r="P7" t="s">
        <v>489</v>
      </c>
      <c r="Q7">
        <v>1</v>
      </c>
      <c r="W7">
        <v>0</v>
      </c>
      <c r="X7">
        <v>-1180195794</v>
      </c>
      <c r="Y7">
        <f t="shared" si="0"/>
        <v>4.47</v>
      </c>
      <c r="AA7">
        <v>0</v>
      </c>
      <c r="AB7">
        <v>1.03</v>
      </c>
      <c r="AC7">
        <v>0</v>
      </c>
      <c r="AD7">
        <v>0</v>
      </c>
      <c r="AE7">
        <v>0</v>
      </c>
      <c r="AF7">
        <v>1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N7">
        <v>0</v>
      </c>
      <c r="AO7">
        <v>1</v>
      </c>
      <c r="AP7">
        <v>0</v>
      </c>
      <c r="AQ7">
        <v>0</v>
      </c>
      <c r="AR7">
        <v>0</v>
      </c>
      <c r="AS7" t="s">
        <v>3</v>
      </c>
      <c r="AT7">
        <v>4.47</v>
      </c>
      <c r="AU7" t="s">
        <v>3</v>
      </c>
      <c r="AV7">
        <v>0</v>
      </c>
      <c r="AW7">
        <v>2</v>
      </c>
      <c r="AX7">
        <v>54436513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X7">
        <f>ROUND(Y7*Source!I31,9)</f>
        <v>0.71519999999999995</v>
      </c>
      <c r="CY7">
        <f>AB7</f>
        <v>1.03</v>
      </c>
      <c r="CZ7">
        <f>AF7</f>
        <v>1</v>
      </c>
      <c r="DA7">
        <f>AJ7</f>
        <v>1</v>
      </c>
      <c r="DB7">
        <f t="shared" si="1"/>
        <v>4.47</v>
      </c>
      <c r="DC7">
        <f t="shared" si="2"/>
        <v>0</v>
      </c>
      <c r="DD7" t="s">
        <v>3</v>
      </c>
      <c r="DE7" t="s">
        <v>3</v>
      </c>
      <c r="DF7">
        <f>ROUND(AE7*CX7,2)</f>
        <v>0</v>
      </c>
      <c r="DG7">
        <f t="shared" si="4"/>
        <v>0.72</v>
      </c>
      <c r="DH7">
        <f t="shared" si="5"/>
        <v>0</v>
      </c>
      <c r="DI7">
        <f t="shared" si="3"/>
        <v>0</v>
      </c>
      <c r="DJ7">
        <f>DG7</f>
        <v>0.72</v>
      </c>
      <c r="DK7">
        <v>0</v>
      </c>
    </row>
    <row r="8" spans="1:115" x14ac:dyDescent="0.2">
      <c r="A8">
        <f>ROW(Source!A31)</f>
        <v>31</v>
      </c>
      <c r="B8">
        <v>54436342</v>
      </c>
      <c r="C8">
        <v>54436502</v>
      </c>
      <c r="D8">
        <v>30571181</v>
      </c>
      <c r="E8">
        <v>1</v>
      </c>
      <c r="F8">
        <v>1</v>
      </c>
      <c r="G8">
        <v>30515945</v>
      </c>
      <c r="H8">
        <v>3</v>
      </c>
      <c r="I8" t="s">
        <v>490</v>
      </c>
      <c r="J8" t="s">
        <v>491</v>
      </c>
      <c r="K8" t="s">
        <v>492</v>
      </c>
      <c r="L8">
        <v>1339</v>
      </c>
      <c r="N8">
        <v>1007</v>
      </c>
      <c r="O8" t="s">
        <v>493</v>
      </c>
      <c r="P8" t="s">
        <v>493</v>
      </c>
      <c r="Q8">
        <v>1</v>
      </c>
      <c r="W8">
        <v>0</v>
      </c>
      <c r="X8">
        <v>-862991314</v>
      </c>
      <c r="Y8">
        <f t="shared" si="0"/>
        <v>0.24</v>
      </c>
      <c r="AA8">
        <v>42.42</v>
      </c>
      <c r="AB8">
        <v>0</v>
      </c>
      <c r="AC8">
        <v>0</v>
      </c>
      <c r="AD8">
        <v>0</v>
      </c>
      <c r="AE8">
        <v>7.07</v>
      </c>
      <c r="AF8">
        <v>0</v>
      </c>
      <c r="AG8">
        <v>0</v>
      </c>
      <c r="AH8">
        <v>0</v>
      </c>
      <c r="AI8">
        <v>6</v>
      </c>
      <c r="AJ8">
        <v>1</v>
      </c>
      <c r="AK8">
        <v>1</v>
      </c>
      <c r="AL8">
        <v>1</v>
      </c>
      <c r="AN8">
        <v>0</v>
      </c>
      <c r="AO8">
        <v>1</v>
      </c>
      <c r="AP8">
        <v>0</v>
      </c>
      <c r="AQ8">
        <v>0</v>
      </c>
      <c r="AR8">
        <v>0</v>
      </c>
      <c r="AS8" t="s">
        <v>3</v>
      </c>
      <c r="AT8">
        <v>0.24</v>
      </c>
      <c r="AU8" t="s">
        <v>3</v>
      </c>
      <c r="AV8">
        <v>0</v>
      </c>
      <c r="AW8">
        <v>2</v>
      </c>
      <c r="AX8">
        <v>54436514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X8">
        <f>ROUND(Y8*Source!I31,9)</f>
        <v>3.8399999999999997E-2</v>
      </c>
      <c r="CY8">
        <f t="shared" ref="CY8:CY14" si="6">AA8</f>
        <v>42.42</v>
      </c>
      <c r="CZ8">
        <f t="shared" ref="CZ8:CZ14" si="7">AE8</f>
        <v>7.07</v>
      </c>
      <c r="DA8">
        <f t="shared" ref="DA8:DA14" si="8">AI8</f>
        <v>6</v>
      </c>
      <c r="DB8">
        <f t="shared" si="1"/>
        <v>1.7</v>
      </c>
      <c r="DC8">
        <f t="shared" si="2"/>
        <v>0</v>
      </c>
      <c r="DD8" t="s">
        <v>3</v>
      </c>
      <c r="DE8" t="s">
        <v>3</v>
      </c>
      <c r="DF8">
        <f t="shared" ref="DF8:DF14" si="9">ROUND(ROUND(AE8*CX8,2)*AI8,2)</f>
        <v>1.62</v>
      </c>
      <c r="DG8">
        <f t="shared" si="4"/>
        <v>0</v>
      </c>
      <c r="DH8">
        <f t="shared" si="5"/>
        <v>0</v>
      </c>
      <c r="DI8">
        <f t="shared" si="3"/>
        <v>0</v>
      </c>
      <c r="DJ8">
        <f t="shared" ref="DJ8:DJ14" si="10">DF8</f>
        <v>1.62</v>
      </c>
      <c r="DK8">
        <v>0</v>
      </c>
    </row>
    <row r="9" spans="1:115" x14ac:dyDescent="0.2">
      <c r="A9">
        <f>ROW(Source!A31)</f>
        <v>31</v>
      </c>
      <c r="B9">
        <v>54436342</v>
      </c>
      <c r="C9">
        <v>54436502</v>
      </c>
      <c r="D9">
        <v>30572394</v>
      </c>
      <c r="E9">
        <v>1</v>
      </c>
      <c r="F9">
        <v>1</v>
      </c>
      <c r="G9">
        <v>30515945</v>
      </c>
      <c r="H9">
        <v>3</v>
      </c>
      <c r="I9" t="s">
        <v>494</v>
      </c>
      <c r="J9" t="s">
        <v>495</v>
      </c>
      <c r="K9" t="s">
        <v>496</v>
      </c>
      <c r="L9">
        <v>1327</v>
      </c>
      <c r="N9">
        <v>1005</v>
      </c>
      <c r="O9" t="s">
        <v>497</v>
      </c>
      <c r="P9" t="s">
        <v>497</v>
      </c>
      <c r="Q9">
        <v>1</v>
      </c>
      <c r="W9">
        <v>0</v>
      </c>
      <c r="X9">
        <v>-216611581</v>
      </c>
      <c r="Y9">
        <f t="shared" si="0"/>
        <v>1.6</v>
      </c>
      <c r="AA9">
        <v>166.4</v>
      </c>
      <c r="AB9">
        <v>0</v>
      </c>
      <c r="AC9">
        <v>0</v>
      </c>
      <c r="AD9">
        <v>0</v>
      </c>
      <c r="AE9">
        <v>104</v>
      </c>
      <c r="AF9">
        <v>0</v>
      </c>
      <c r="AG9">
        <v>0</v>
      </c>
      <c r="AH9">
        <v>0</v>
      </c>
      <c r="AI9">
        <v>1.6</v>
      </c>
      <c r="AJ9">
        <v>1</v>
      </c>
      <c r="AK9">
        <v>1</v>
      </c>
      <c r="AL9">
        <v>1</v>
      </c>
      <c r="AN9">
        <v>0</v>
      </c>
      <c r="AO9">
        <v>1</v>
      </c>
      <c r="AP9">
        <v>0</v>
      </c>
      <c r="AQ9">
        <v>0</v>
      </c>
      <c r="AR9">
        <v>0</v>
      </c>
      <c r="AS9" t="s">
        <v>3</v>
      </c>
      <c r="AT9">
        <v>1.6</v>
      </c>
      <c r="AU9" t="s">
        <v>3</v>
      </c>
      <c r="AV9">
        <v>0</v>
      </c>
      <c r="AW9">
        <v>2</v>
      </c>
      <c r="AX9">
        <v>54436515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X9">
        <f>ROUND(Y9*Source!I31,9)</f>
        <v>0.25600000000000001</v>
      </c>
      <c r="CY9">
        <f t="shared" si="6"/>
        <v>166.4</v>
      </c>
      <c r="CZ9">
        <f t="shared" si="7"/>
        <v>104</v>
      </c>
      <c r="DA9">
        <f t="shared" si="8"/>
        <v>1.6</v>
      </c>
      <c r="DB9">
        <f t="shared" si="1"/>
        <v>166.4</v>
      </c>
      <c r="DC9">
        <f t="shared" si="2"/>
        <v>0</v>
      </c>
      <c r="DD9" t="s">
        <v>3</v>
      </c>
      <c r="DE9" t="s">
        <v>3</v>
      </c>
      <c r="DF9">
        <f t="shared" si="9"/>
        <v>42.59</v>
      </c>
      <c r="DG9">
        <f t="shared" si="4"/>
        <v>0</v>
      </c>
      <c r="DH9">
        <f t="shared" si="5"/>
        <v>0</v>
      </c>
      <c r="DI9">
        <f t="shared" si="3"/>
        <v>0</v>
      </c>
      <c r="DJ9">
        <f t="shared" si="10"/>
        <v>42.59</v>
      </c>
      <c r="DK9">
        <v>0</v>
      </c>
    </row>
    <row r="10" spans="1:115" x14ac:dyDescent="0.2">
      <c r="A10">
        <f>ROW(Source!A31)</f>
        <v>31</v>
      </c>
      <c r="B10">
        <v>54436342</v>
      </c>
      <c r="C10">
        <v>54436502</v>
      </c>
      <c r="D10">
        <v>30572409</v>
      </c>
      <c r="E10">
        <v>1</v>
      </c>
      <c r="F10">
        <v>1</v>
      </c>
      <c r="G10">
        <v>30515945</v>
      </c>
      <c r="H10">
        <v>3</v>
      </c>
      <c r="I10" t="s">
        <v>49</v>
      </c>
      <c r="J10" t="s">
        <v>52</v>
      </c>
      <c r="K10" t="s">
        <v>50</v>
      </c>
      <c r="L10">
        <v>1348</v>
      </c>
      <c r="N10">
        <v>1009</v>
      </c>
      <c r="O10" t="s">
        <v>51</v>
      </c>
      <c r="P10" t="s">
        <v>51</v>
      </c>
      <c r="Q10">
        <v>1000</v>
      </c>
      <c r="W10">
        <v>0</v>
      </c>
      <c r="X10">
        <v>-369778411</v>
      </c>
      <c r="Y10">
        <f t="shared" si="0"/>
        <v>6.7999999999999996E-3</v>
      </c>
      <c r="AA10">
        <v>16314.5</v>
      </c>
      <c r="AB10">
        <v>0</v>
      </c>
      <c r="AC10">
        <v>0</v>
      </c>
      <c r="AD10">
        <v>0</v>
      </c>
      <c r="AE10">
        <v>3015.62</v>
      </c>
      <c r="AF10">
        <v>0</v>
      </c>
      <c r="AG10">
        <v>0</v>
      </c>
      <c r="AH10">
        <v>0</v>
      </c>
      <c r="AI10">
        <v>5.41</v>
      </c>
      <c r="AJ10">
        <v>1</v>
      </c>
      <c r="AK10">
        <v>1</v>
      </c>
      <c r="AL10">
        <v>1</v>
      </c>
      <c r="AN10">
        <v>0</v>
      </c>
      <c r="AO10">
        <v>0</v>
      </c>
      <c r="AP10">
        <v>0</v>
      </c>
      <c r="AQ10">
        <v>0</v>
      </c>
      <c r="AR10">
        <v>0</v>
      </c>
      <c r="AS10" t="s">
        <v>3</v>
      </c>
      <c r="AT10">
        <v>6.7999999999999996E-3</v>
      </c>
      <c r="AU10" t="s">
        <v>3</v>
      </c>
      <c r="AV10">
        <v>0</v>
      </c>
      <c r="AW10">
        <v>1</v>
      </c>
      <c r="AX10">
        <v>-1</v>
      </c>
      <c r="AY10">
        <v>0</v>
      </c>
      <c r="AZ10">
        <v>0</v>
      </c>
      <c r="BA10" t="s">
        <v>3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X10">
        <f>ROUND(Y10*Source!I31,9)</f>
        <v>1.088E-3</v>
      </c>
      <c r="CY10">
        <f t="shared" si="6"/>
        <v>16314.5</v>
      </c>
      <c r="CZ10">
        <f t="shared" si="7"/>
        <v>3015.62</v>
      </c>
      <c r="DA10">
        <f t="shared" si="8"/>
        <v>5.41</v>
      </c>
      <c r="DB10">
        <f t="shared" si="1"/>
        <v>20.51</v>
      </c>
      <c r="DC10">
        <f t="shared" si="2"/>
        <v>0</v>
      </c>
      <c r="DD10" t="s">
        <v>3</v>
      </c>
      <c r="DE10" t="s">
        <v>3</v>
      </c>
      <c r="DF10">
        <f t="shared" si="9"/>
        <v>17.739999999999998</v>
      </c>
      <c r="DG10">
        <f t="shared" si="4"/>
        <v>0</v>
      </c>
      <c r="DH10">
        <f t="shared" si="5"/>
        <v>0</v>
      </c>
      <c r="DI10">
        <f t="shared" si="3"/>
        <v>0</v>
      </c>
      <c r="DJ10">
        <f t="shared" si="10"/>
        <v>17.739999999999998</v>
      </c>
      <c r="DK10">
        <v>0</v>
      </c>
    </row>
    <row r="11" spans="1:115" x14ac:dyDescent="0.2">
      <c r="A11">
        <f>ROW(Source!A31)</f>
        <v>31</v>
      </c>
      <c r="B11">
        <v>54436342</v>
      </c>
      <c r="C11">
        <v>54436502</v>
      </c>
      <c r="D11">
        <v>30571442</v>
      </c>
      <c r="E11">
        <v>1</v>
      </c>
      <c r="F11">
        <v>1</v>
      </c>
      <c r="G11">
        <v>30515945</v>
      </c>
      <c r="H11">
        <v>3</v>
      </c>
      <c r="I11" t="s">
        <v>498</v>
      </c>
      <c r="J11" t="s">
        <v>499</v>
      </c>
      <c r="K11" t="s">
        <v>500</v>
      </c>
      <c r="L11">
        <v>1348</v>
      </c>
      <c r="N11">
        <v>1009</v>
      </c>
      <c r="O11" t="s">
        <v>51</v>
      </c>
      <c r="P11" t="s">
        <v>51</v>
      </c>
      <c r="Q11">
        <v>1000</v>
      </c>
      <c r="W11">
        <v>0</v>
      </c>
      <c r="X11">
        <v>-455508453</v>
      </c>
      <c r="Y11">
        <f t="shared" si="0"/>
        <v>2.4299999999999999E-3</v>
      </c>
      <c r="AA11">
        <v>418773.41</v>
      </c>
      <c r="AB11">
        <v>0</v>
      </c>
      <c r="AC11">
        <v>0</v>
      </c>
      <c r="AD11">
        <v>0</v>
      </c>
      <c r="AE11">
        <v>12237.68</v>
      </c>
      <c r="AF11">
        <v>0</v>
      </c>
      <c r="AG11">
        <v>0</v>
      </c>
      <c r="AH11">
        <v>0</v>
      </c>
      <c r="AI11">
        <v>34.22</v>
      </c>
      <c r="AJ11">
        <v>1</v>
      </c>
      <c r="AK11">
        <v>1</v>
      </c>
      <c r="AL11">
        <v>1</v>
      </c>
      <c r="AN11">
        <v>0</v>
      </c>
      <c r="AO11">
        <v>1</v>
      </c>
      <c r="AP11">
        <v>0</v>
      </c>
      <c r="AQ11">
        <v>0</v>
      </c>
      <c r="AR11">
        <v>0</v>
      </c>
      <c r="AS11" t="s">
        <v>3</v>
      </c>
      <c r="AT11">
        <v>2.4299999999999999E-3</v>
      </c>
      <c r="AU11" t="s">
        <v>3</v>
      </c>
      <c r="AV11">
        <v>0</v>
      </c>
      <c r="AW11">
        <v>2</v>
      </c>
      <c r="AX11">
        <v>54436516</v>
      </c>
      <c r="AY11">
        <v>1</v>
      </c>
      <c r="AZ11">
        <v>0</v>
      </c>
      <c r="BA11">
        <v>10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X11">
        <f>ROUND(Y11*Source!I31,9)</f>
        <v>3.8880000000000002E-4</v>
      </c>
      <c r="CY11">
        <f t="shared" si="6"/>
        <v>418773.41</v>
      </c>
      <c r="CZ11">
        <f t="shared" si="7"/>
        <v>12237.68</v>
      </c>
      <c r="DA11">
        <f t="shared" si="8"/>
        <v>34.22</v>
      </c>
      <c r="DB11">
        <f t="shared" si="1"/>
        <v>29.74</v>
      </c>
      <c r="DC11">
        <f t="shared" si="2"/>
        <v>0</v>
      </c>
      <c r="DD11" t="s">
        <v>3</v>
      </c>
      <c r="DE11" t="s">
        <v>3</v>
      </c>
      <c r="DF11">
        <f t="shared" si="9"/>
        <v>162.88999999999999</v>
      </c>
      <c r="DG11">
        <f t="shared" si="4"/>
        <v>0</v>
      </c>
      <c r="DH11">
        <f t="shared" si="5"/>
        <v>0</v>
      </c>
      <c r="DI11">
        <f t="shared" si="3"/>
        <v>0</v>
      </c>
      <c r="DJ11">
        <f t="shared" si="10"/>
        <v>162.88999999999999</v>
      </c>
      <c r="DK11">
        <v>0</v>
      </c>
    </row>
    <row r="12" spans="1:115" x14ac:dyDescent="0.2">
      <c r="A12">
        <f>ROW(Source!A31)</f>
        <v>31</v>
      </c>
      <c r="B12">
        <v>54436342</v>
      </c>
      <c r="C12">
        <v>54436502</v>
      </c>
      <c r="D12">
        <v>30571486</v>
      </c>
      <c r="E12">
        <v>1</v>
      </c>
      <c r="F12">
        <v>1</v>
      </c>
      <c r="G12">
        <v>30515945</v>
      </c>
      <c r="H12">
        <v>3</v>
      </c>
      <c r="I12" t="s">
        <v>54</v>
      </c>
      <c r="J12" t="s">
        <v>56</v>
      </c>
      <c r="K12" t="s">
        <v>55</v>
      </c>
      <c r="L12">
        <v>1348</v>
      </c>
      <c r="N12">
        <v>1009</v>
      </c>
      <c r="O12" t="s">
        <v>51</v>
      </c>
      <c r="P12" t="s">
        <v>51</v>
      </c>
      <c r="Q12">
        <v>1000</v>
      </c>
      <c r="W12">
        <v>0</v>
      </c>
      <c r="X12">
        <v>161549683</v>
      </c>
      <c r="Y12">
        <f t="shared" si="0"/>
        <v>6.7000000000000004E-2</v>
      </c>
      <c r="AA12">
        <v>96095.46</v>
      </c>
      <c r="AB12">
        <v>0</v>
      </c>
      <c r="AC12">
        <v>0</v>
      </c>
      <c r="AD12">
        <v>0</v>
      </c>
      <c r="AE12">
        <v>17729.79</v>
      </c>
      <c r="AF12">
        <v>0</v>
      </c>
      <c r="AG12">
        <v>0</v>
      </c>
      <c r="AH12">
        <v>0</v>
      </c>
      <c r="AI12">
        <v>5.42</v>
      </c>
      <c r="AJ12">
        <v>1</v>
      </c>
      <c r="AK12">
        <v>1</v>
      </c>
      <c r="AL12">
        <v>1</v>
      </c>
      <c r="AN12">
        <v>0</v>
      </c>
      <c r="AO12">
        <v>0</v>
      </c>
      <c r="AP12">
        <v>0</v>
      </c>
      <c r="AQ12">
        <v>0</v>
      </c>
      <c r="AR12">
        <v>0</v>
      </c>
      <c r="AS12" t="s">
        <v>3</v>
      </c>
      <c r="AT12">
        <v>6.7000000000000004E-2</v>
      </c>
      <c r="AU12" t="s">
        <v>3</v>
      </c>
      <c r="AV12">
        <v>0</v>
      </c>
      <c r="AW12">
        <v>1</v>
      </c>
      <c r="AX12">
        <v>-1</v>
      </c>
      <c r="AY12">
        <v>0</v>
      </c>
      <c r="AZ12">
        <v>0</v>
      </c>
      <c r="BA12" t="s">
        <v>3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X12">
        <f>ROUND(Y12*Source!I31,9)</f>
        <v>1.072E-2</v>
      </c>
      <c r="CY12">
        <f t="shared" si="6"/>
        <v>96095.46</v>
      </c>
      <c r="CZ12">
        <f t="shared" si="7"/>
        <v>17729.79</v>
      </c>
      <c r="DA12">
        <f t="shared" si="8"/>
        <v>5.42</v>
      </c>
      <c r="DB12">
        <f t="shared" si="1"/>
        <v>1187.9000000000001</v>
      </c>
      <c r="DC12">
        <f t="shared" si="2"/>
        <v>0</v>
      </c>
      <c r="DD12" t="s">
        <v>3</v>
      </c>
      <c r="DE12" t="s">
        <v>3</v>
      </c>
      <c r="DF12">
        <f t="shared" si="9"/>
        <v>1030.1300000000001</v>
      </c>
      <c r="DG12">
        <f t="shared" si="4"/>
        <v>0</v>
      </c>
      <c r="DH12">
        <f t="shared" si="5"/>
        <v>0</v>
      </c>
      <c r="DI12">
        <f t="shared" si="3"/>
        <v>0</v>
      </c>
      <c r="DJ12">
        <f t="shared" si="10"/>
        <v>1030.1300000000001</v>
      </c>
      <c r="DK12">
        <v>0</v>
      </c>
    </row>
    <row r="13" spans="1:115" x14ac:dyDescent="0.2">
      <c r="A13">
        <f>ROW(Source!A31)</f>
        <v>31</v>
      </c>
      <c r="B13">
        <v>54436342</v>
      </c>
      <c r="C13">
        <v>54436502</v>
      </c>
      <c r="D13">
        <v>30571661</v>
      </c>
      <c r="E13">
        <v>1</v>
      </c>
      <c r="F13">
        <v>1</v>
      </c>
      <c r="G13">
        <v>30515945</v>
      </c>
      <c r="H13">
        <v>3</v>
      </c>
      <c r="I13" t="s">
        <v>501</v>
      </c>
      <c r="J13" t="s">
        <v>502</v>
      </c>
      <c r="K13" t="s">
        <v>503</v>
      </c>
      <c r="L13">
        <v>1348</v>
      </c>
      <c r="N13">
        <v>1009</v>
      </c>
      <c r="O13" t="s">
        <v>51</v>
      </c>
      <c r="P13" t="s">
        <v>51</v>
      </c>
      <c r="Q13">
        <v>1000</v>
      </c>
      <c r="W13">
        <v>0</v>
      </c>
      <c r="X13">
        <v>525496182</v>
      </c>
      <c r="Y13">
        <f t="shared" si="0"/>
        <v>1.2E-2</v>
      </c>
      <c r="AA13">
        <v>6188.13</v>
      </c>
      <c r="AB13">
        <v>0</v>
      </c>
      <c r="AC13">
        <v>0</v>
      </c>
      <c r="AD13">
        <v>0</v>
      </c>
      <c r="AE13">
        <v>545.21</v>
      </c>
      <c r="AF13">
        <v>0</v>
      </c>
      <c r="AG13">
        <v>0</v>
      </c>
      <c r="AH13">
        <v>0</v>
      </c>
      <c r="AI13">
        <v>11.35</v>
      </c>
      <c r="AJ13">
        <v>1</v>
      </c>
      <c r="AK13">
        <v>1</v>
      </c>
      <c r="AL13">
        <v>1</v>
      </c>
      <c r="AN13">
        <v>0</v>
      </c>
      <c r="AO13">
        <v>1</v>
      </c>
      <c r="AP13">
        <v>0</v>
      </c>
      <c r="AQ13">
        <v>0</v>
      </c>
      <c r="AR13">
        <v>0</v>
      </c>
      <c r="AS13" t="s">
        <v>3</v>
      </c>
      <c r="AT13">
        <v>1.2E-2</v>
      </c>
      <c r="AU13" t="s">
        <v>3</v>
      </c>
      <c r="AV13">
        <v>0</v>
      </c>
      <c r="AW13">
        <v>2</v>
      </c>
      <c r="AX13">
        <v>54436517</v>
      </c>
      <c r="AY13">
        <v>1</v>
      </c>
      <c r="AZ13">
        <v>0</v>
      </c>
      <c r="BA13">
        <v>11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X13">
        <f>ROUND(Y13*Source!I31,9)</f>
        <v>1.92E-3</v>
      </c>
      <c r="CY13">
        <f t="shared" si="6"/>
        <v>6188.13</v>
      </c>
      <c r="CZ13">
        <f t="shared" si="7"/>
        <v>545.21</v>
      </c>
      <c r="DA13">
        <f t="shared" si="8"/>
        <v>11.35</v>
      </c>
      <c r="DB13">
        <f t="shared" si="1"/>
        <v>6.54</v>
      </c>
      <c r="DC13">
        <f t="shared" si="2"/>
        <v>0</v>
      </c>
      <c r="DD13" t="s">
        <v>3</v>
      </c>
      <c r="DE13" t="s">
        <v>3</v>
      </c>
      <c r="DF13">
        <f t="shared" si="9"/>
        <v>11.92</v>
      </c>
      <c r="DG13">
        <f t="shared" si="4"/>
        <v>0</v>
      </c>
      <c r="DH13">
        <f t="shared" si="5"/>
        <v>0</v>
      </c>
      <c r="DI13">
        <f t="shared" si="3"/>
        <v>0</v>
      </c>
      <c r="DJ13">
        <f t="shared" si="10"/>
        <v>11.92</v>
      </c>
      <c r="DK13">
        <v>0</v>
      </c>
    </row>
    <row r="14" spans="1:115" x14ac:dyDescent="0.2">
      <c r="A14">
        <f>ROW(Source!A31)</f>
        <v>31</v>
      </c>
      <c r="B14">
        <v>54436342</v>
      </c>
      <c r="C14">
        <v>54436502</v>
      </c>
      <c r="D14">
        <v>30571668</v>
      </c>
      <c r="E14">
        <v>1</v>
      </c>
      <c r="F14">
        <v>1</v>
      </c>
      <c r="G14">
        <v>30515945</v>
      </c>
      <c r="H14">
        <v>3</v>
      </c>
      <c r="I14" t="s">
        <v>504</v>
      </c>
      <c r="J14" t="s">
        <v>505</v>
      </c>
      <c r="K14" t="s">
        <v>506</v>
      </c>
      <c r="L14">
        <v>1348</v>
      </c>
      <c r="N14">
        <v>1009</v>
      </c>
      <c r="O14" t="s">
        <v>51</v>
      </c>
      <c r="P14" t="s">
        <v>51</v>
      </c>
      <c r="Q14">
        <v>1000</v>
      </c>
      <c r="W14">
        <v>0</v>
      </c>
      <c r="X14">
        <v>-1028135181</v>
      </c>
      <c r="Y14">
        <f t="shared" si="0"/>
        <v>6.4000000000000005E-4</v>
      </c>
      <c r="AA14">
        <v>23251.43</v>
      </c>
      <c r="AB14">
        <v>0</v>
      </c>
      <c r="AC14">
        <v>0</v>
      </c>
      <c r="AD14">
        <v>0</v>
      </c>
      <c r="AE14">
        <v>12705.7</v>
      </c>
      <c r="AF14">
        <v>0</v>
      </c>
      <c r="AG14">
        <v>0</v>
      </c>
      <c r="AH14">
        <v>0</v>
      </c>
      <c r="AI14">
        <v>1.83</v>
      </c>
      <c r="AJ14">
        <v>1</v>
      </c>
      <c r="AK14">
        <v>1</v>
      </c>
      <c r="AL14">
        <v>1</v>
      </c>
      <c r="AN14">
        <v>0</v>
      </c>
      <c r="AO14">
        <v>1</v>
      </c>
      <c r="AP14">
        <v>0</v>
      </c>
      <c r="AQ14">
        <v>0</v>
      </c>
      <c r="AR14">
        <v>0</v>
      </c>
      <c r="AS14" t="s">
        <v>3</v>
      </c>
      <c r="AT14">
        <v>6.4000000000000005E-4</v>
      </c>
      <c r="AU14" t="s">
        <v>3</v>
      </c>
      <c r="AV14">
        <v>0</v>
      </c>
      <c r="AW14">
        <v>2</v>
      </c>
      <c r="AX14">
        <v>54436518</v>
      </c>
      <c r="AY14">
        <v>1</v>
      </c>
      <c r="AZ14">
        <v>0</v>
      </c>
      <c r="BA14">
        <v>12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X14">
        <f>ROUND(Y14*Source!I31,9)</f>
        <v>1.024E-4</v>
      </c>
      <c r="CY14">
        <f t="shared" si="6"/>
        <v>23251.43</v>
      </c>
      <c r="CZ14">
        <f t="shared" si="7"/>
        <v>12705.7</v>
      </c>
      <c r="DA14">
        <f t="shared" si="8"/>
        <v>1.83</v>
      </c>
      <c r="DB14">
        <f t="shared" si="1"/>
        <v>8.1300000000000008</v>
      </c>
      <c r="DC14">
        <f t="shared" si="2"/>
        <v>0</v>
      </c>
      <c r="DD14" t="s">
        <v>3</v>
      </c>
      <c r="DE14" t="s">
        <v>3</v>
      </c>
      <c r="DF14">
        <f t="shared" si="9"/>
        <v>2.38</v>
      </c>
      <c r="DG14">
        <f t="shared" si="4"/>
        <v>0</v>
      </c>
      <c r="DH14">
        <f t="shared" si="5"/>
        <v>0</v>
      </c>
      <c r="DI14">
        <f t="shared" si="3"/>
        <v>0</v>
      </c>
      <c r="DJ14">
        <f t="shared" si="10"/>
        <v>2.38</v>
      </c>
      <c r="DK14">
        <v>0</v>
      </c>
    </row>
    <row r="15" spans="1:115" x14ac:dyDescent="0.2">
      <c r="A15">
        <f>ROW(Source!A34)</f>
        <v>34</v>
      </c>
      <c r="B15">
        <v>54436342</v>
      </c>
      <c r="C15">
        <v>54436523</v>
      </c>
      <c r="D15">
        <v>30515951</v>
      </c>
      <c r="E15">
        <v>30515945</v>
      </c>
      <c r="F15">
        <v>1</v>
      </c>
      <c r="G15">
        <v>30515945</v>
      </c>
      <c r="H15">
        <v>1</v>
      </c>
      <c r="I15" t="s">
        <v>477</v>
      </c>
      <c r="J15" t="s">
        <v>3</v>
      </c>
      <c r="K15" t="s">
        <v>478</v>
      </c>
      <c r="L15">
        <v>1191</v>
      </c>
      <c r="N15">
        <v>1013</v>
      </c>
      <c r="O15" t="s">
        <v>479</v>
      </c>
      <c r="P15" t="s">
        <v>479</v>
      </c>
      <c r="Q15">
        <v>1</v>
      </c>
      <c r="W15">
        <v>0</v>
      </c>
      <c r="X15">
        <v>476480486</v>
      </c>
      <c r="Y15">
        <f t="shared" si="0"/>
        <v>25.9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N15">
        <v>0</v>
      </c>
      <c r="AO15">
        <v>1</v>
      </c>
      <c r="AP15">
        <v>0</v>
      </c>
      <c r="AQ15">
        <v>0</v>
      </c>
      <c r="AR15">
        <v>0</v>
      </c>
      <c r="AS15" t="s">
        <v>3</v>
      </c>
      <c r="AT15">
        <v>25.9</v>
      </c>
      <c r="AU15" t="s">
        <v>3</v>
      </c>
      <c r="AV15">
        <v>1</v>
      </c>
      <c r="AW15">
        <v>2</v>
      </c>
      <c r="AX15">
        <v>54436533</v>
      </c>
      <c r="AY15">
        <v>1</v>
      </c>
      <c r="AZ15">
        <v>0</v>
      </c>
      <c r="BA15">
        <v>15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X15">
        <f>ROUND(Y15*Source!I34,9)</f>
        <v>17.974599999999999</v>
      </c>
      <c r="CY15">
        <f>AD15</f>
        <v>0</v>
      </c>
      <c r="CZ15">
        <f>AH15</f>
        <v>0</v>
      </c>
      <c r="DA15">
        <f>AL15</f>
        <v>1</v>
      </c>
      <c r="DB15">
        <f t="shared" si="1"/>
        <v>0</v>
      </c>
      <c r="DC15">
        <f t="shared" si="2"/>
        <v>0</v>
      </c>
      <c r="DD15" t="s">
        <v>3</v>
      </c>
      <c r="DE15" t="s">
        <v>3</v>
      </c>
      <c r="DF15">
        <f>ROUND(AE15*CX15,2)</f>
        <v>0</v>
      </c>
      <c r="DG15">
        <f t="shared" si="4"/>
        <v>0</v>
      </c>
      <c r="DH15">
        <f t="shared" si="5"/>
        <v>0</v>
      </c>
      <c r="DI15">
        <f t="shared" si="3"/>
        <v>0</v>
      </c>
      <c r="DJ15">
        <f>DI15</f>
        <v>0</v>
      </c>
      <c r="DK15">
        <v>0</v>
      </c>
    </row>
    <row r="16" spans="1:115" x14ac:dyDescent="0.2">
      <c r="A16">
        <f>ROW(Source!A34)</f>
        <v>34</v>
      </c>
      <c r="B16">
        <v>54436342</v>
      </c>
      <c r="C16">
        <v>54436523</v>
      </c>
      <c r="D16">
        <v>30516999</v>
      </c>
      <c r="E16">
        <v>30515945</v>
      </c>
      <c r="F16">
        <v>1</v>
      </c>
      <c r="G16">
        <v>30515945</v>
      </c>
      <c r="H16">
        <v>2</v>
      </c>
      <c r="I16" t="s">
        <v>487</v>
      </c>
      <c r="J16" t="s">
        <v>3</v>
      </c>
      <c r="K16" t="s">
        <v>488</v>
      </c>
      <c r="L16">
        <v>1344</v>
      </c>
      <c r="N16">
        <v>1008</v>
      </c>
      <c r="O16" t="s">
        <v>489</v>
      </c>
      <c r="P16" t="s">
        <v>489</v>
      </c>
      <c r="Q16">
        <v>1</v>
      </c>
      <c r="W16">
        <v>0</v>
      </c>
      <c r="X16">
        <v>-1180195794</v>
      </c>
      <c r="Y16">
        <f t="shared" si="0"/>
        <v>4.47</v>
      </c>
      <c r="AA16">
        <v>0</v>
      </c>
      <c r="AB16">
        <v>1.03</v>
      </c>
      <c r="AC16">
        <v>0</v>
      </c>
      <c r="AD16">
        <v>0</v>
      </c>
      <c r="AE16">
        <v>0</v>
      </c>
      <c r="AF16">
        <v>1</v>
      </c>
      <c r="AG16">
        <v>0</v>
      </c>
      <c r="AH16">
        <v>0</v>
      </c>
      <c r="AI16">
        <v>1</v>
      </c>
      <c r="AJ16">
        <v>1</v>
      </c>
      <c r="AK16">
        <v>1</v>
      </c>
      <c r="AL16">
        <v>1</v>
      </c>
      <c r="AN16">
        <v>0</v>
      </c>
      <c r="AO16">
        <v>1</v>
      </c>
      <c r="AP16">
        <v>0</v>
      </c>
      <c r="AQ16">
        <v>0</v>
      </c>
      <c r="AR16">
        <v>0</v>
      </c>
      <c r="AS16" t="s">
        <v>3</v>
      </c>
      <c r="AT16">
        <v>4.47</v>
      </c>
      <c r="AU16" t="s">
        <v>3</v>
      </c>
      <c r="AV16">
        <v>0</v>
      </c>
      <c r="AW16">
        <v>2</v>
      </c>
      <c r="AX16">
        <v>54436534</v>
      </c>
      <c r="AY16">
        <v>1</v>
      </c>
      <c r="AZ16">
        <v>0</v>
      </c>
      <c r="BA16">
        <v>16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X16">
        <f>ROUND(Y16*Source!I34,9)</f>
        <v>3.1021800000000002</v>
      </c>
      <c r="CY16">
        <f>AB16</f>
        <v>1.03</v>
      </c>
      <c r="CZ16">
        <f>AF16</f>
        <v>1</v>
      </c>
      <c r="DA16">
        <f>AJ16</f>
        <v>1</v>
      </c>
      <c r="DB16">
        <f t="shared" si="1"/>
        <v>4.47</v>
      </c>
      <c r="DC16">
        <f t="shared" si="2"/>
        <v>0</v>
      </c>
      <c r="DD16" t="s">
        <v>3</v>
      </c>
      <c r="DE16" t="s">
        <v>3</v>
      </c>
      <c r="DF16">
        <f>ROUND(AE16*CX16,2)</f>
        <v>0</v>
      </c>
      <c r="DG16">
        <f t="shared" si="4"/>
        <v>3.1</v>
      </c>
      <c r="DH16">
        <f t="shared" si="5"/>
        <v>0</v>
      </c>
      <c r="DI16">
        <f t="shared" si="3"/>
        <v>0</v>
      </c>
      <c r="DJ16">
        <f>DG16</f>
        <v>3.1</v>
      </c>
      <c r="DK16">
        <v>0</v>
      </c>
    </row>
    <row r="17" spans="1:115" x14ac:dyDescent="0.2">
      <c r="A17">
        <f>ROW(Source!A34)</f>
        <v>34</v>
      </c>
      <c r="B17">
        <v>54436342</v>
      </c>
      <c r="C17">
        <v>54436523</v>
      </c>
      <c r="D17">
        <v>30571181</v>
      </c>
      <c r="E17">
        <v>1</v>
      </c>
      <c r="F17">
        <v>1</v>
      </c>
      <c r="G17">
        <v>30515945</v>
      </c>
      <c r="H17">
        <v>3</v>
      </c>
      <c r="I17" t="s">
        <v>490</v>
      </c>
      <c r="J17" t="s">
        <v>491</v>
      </c>
      <c r="K17" t="s">
        <v>492</v>
      </c>
      <c r="L17">
        <v>1339</v>
      </c>
      <c r="N17">
        <v>1007</v>
      </c>
      <c r="O17" t="s">
        <v>493</v>
      </c>
      <c r="P17" t="s">
        <v>493</v>
      </c>
      <c r="Q17">
        <v>1</v>
      </c>
      <c r="W17">
        <v>0</v>
      </c>
      <c r="X17">
        <v>-862991314</v>
      </c>
      <c r="Y17">
        <f t="shared" si="0"/>
        <v>0.24</v>
      </c>
      <c r="AA17">
        <v>42.42</v>
      </c>
      <c r="AB17">
        <v>0</v>
      </c>
      <c r="AC17">
        <v>0</v>
      </c>
      <c r="AD17">
        <v>0</v>
      </c>
      <c r="AE17">
        <v>7.07</v>
      </c>
      <c r="AF17">
        <v>0</v>
      </c>
      <c r="AG17">
        <v>0</v>
      </c>
      <c r="AH17">
        <v>0</v>
      </c>
      <c r="AI17">
        <v>6</v>
      </c>
      <c r="AJ17">
        <v>1</v>
      </c>
      <c r="AK17">
        <v>1</v>
      </c>
      <c r="AL17">
        <v>1</v>
      </c>
      <c r="AN17">
        <v>0</v>
      </c>
      <c r="AO17">
        <v>1</v>
      </c>
      <c r="AP17">
        <v>0</v>
      </c>
      <c r="AQ17">
        <v>0</v>
      </c>
      <c r="AR17">
        <v>0</v>
      </c>
      <c r="AS17" t="s">
        <v>3</v>
      </c>
      <c r="AT17">
        <v>0.24</v>
      </c>
      <c r="AU17" t="s">
        <v>3</v>
      </c>
      <c r="AV17">
        <v>0</v>
      </c>
      <c r="AW17">
        <v>2</v>
      </c>
      <c r="AX17">
        <v>54436535</v>
      </c>
      <c r="AY17">
        <v>1</v>
      </c>
      <c r="AZ17">
        <v>0</v>
      </c>
      <c r="BA17">
        <v>17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X17">
        <f>ROUND(Y17*Source!I34,9)</f>
        <v>0.16656000000000001</v>
      </c>
      <c r="CY17">
        <f t="shared" ref="CY17:CY23" si="11">AA17</f>
        <v>42.42</v>
      </c>
      <c r="CZ17">
        <f t="shared" ref="CZ17:CZ23" si="12">AE17</f>
        <v>7.07</v>
      </c>
      <c r="DA17">
        <f t="shared" ref="DA17:DA23" si="13">AI17</f>
        <v>6</v>
      </c>
      <c r="DB17">
        <f t="shared" si="1"/>
        <v>1.7</v>
      </c>
      <c r="DC17">
        <f t="shared" si="2"/>
        <v>0</v>
      </c>
      <c r="DD17" t="s">
        <v>3</v>
      </c>
      <c r="DE17" t="s">
        <v>3</v>
      </c>
      <c r="DF17">
        <f t="shared" ref="DF17:DF23" si="14">ROUND(ROUND(AE17*CX17,2)*AI17,2)</f>
        <v>7.08</v>
      </c>
      <c r="DG17">
        <f t="shared" si="4"/>
        <v>0</v>
      </c>
      <c r="DH17">
        <f t="shared" si="5"/>
        <v>0</v>
      </c>
      <c r="DI17">
        <f t="shared" si="3"/>
        <v>0</v>
      </c>
      <c r="DJ17">
        <f t="shared" ref="DJ17:DJ23" si="15">DF17</f>
        <v>7.08</v>
      </c>
      <c r="DK17">
        <v>0</v>
      </c>
    </row>
    <row r="18" spans="1:115" x14ac:dyDescent="0.2">
      <c r="A18">
        <f>ROW(Source!A34)</f>
        <v>34</v>
      </c>
      <c r="B18">
        <v>54436342</v>
      </c>
      <c r="C18">
        <v>54436523</v>
      </c>
      <c r="D18">
        <v>30572394</v>
      </c>
      <c r="E18">
        <v>1</v>
      </c>
      <c r="F18">
        <v>1</v>
      </c>
      <c r="G18">
        <v>30515945</v>
      </c>
      <c r="H18">
        <v>3</v>
      </c>
      <c r="I18" t="s">
        <v>494</v>
      </c>
      <c r="J18" t="s">
        <v>495</v>
      </c>
      <c r="K18" t="s">
        <v>496</v>
      </c>
      <c r="L18">
        <v>1327</v>
      </c>
      <c r="N18">
        <v>1005</v>
      </c>
      <c r="O18" t="s">
        <v>497</v>
      </c>
      <c r="P18" t="s">
        <v>497</v>
      </c>
      <c r="Q18">
        <v>1</v>
      </c>
      <c r="W18">
        <v>0</v>
      </c>
      <c r="X18">
        <v>-216611581</v>
      </c>
      <c r="Y18">
        <f t="shared" si="0"/>
        <v>0.8</v>
      </c>
      <c r="AA18">
        <v>166.4</v>
      </c>
      <c r="AB18">
        <v>0</v>
      </c>
      <c r="AC18">
        <v>0</v>
      </c>
      <c r="AD18">
        <v>0</v>
      </c>
      <c r="AE18">
        <v>104</v>
      </c>
      <c r="AF18">
        <v>0</v>
      </c>
      <c r="AG18">
        <v>0</v>
      </c>
      <c r="AH18">
        <v>0</v>
      </c>
      <c r="AI18">
        <v>1.6</v>
      </c>
      <c r="AJ18">
        <v>1</v>
      </c>
      <c r="AK18">
        <v>1</v>
      </c>
      <c r="AL18">
        <v>1</v>
      </c>
      <c r="AN18">
        <v>0</v>
      </c>
      <c r="AO18">
        <v>1</v>
      </c>
      <c r="AP18">
        <v>0</v>
      </c>
      <c r="AQ18">
        <v>0</v>
      </c>
      <c r="AR18">
        <v>0</v>
      </c>
      <c r="AS18" t="s">
        <v>3</v>
      </c>
      <c r="AT18">
        <v>0.8</v>
      </c>
      <c r="AU18" t="s">
        <v>3</v>
      </c>
      <c r="AV18">
        <v>0</v>
      </c>
      <c r="AW18">
        <v>2</v>
      </c>
      <c r="AX18">
        <v>54436536</v>
      </c>
      <c r="AY18">
        <v>1</v>
      </c>
      <c r="AZ18">
        <v>0</v>
      </c>
      <c r="BA18">
        <v>18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X18">
        <f>ROUND(Y18*Source!I34,9)</f>
        <v>0.55520000000000003</v>
      </c>
      <c r="CY18">
        <f t="shared" si="11"/>
        <v>166.4</v>
      </c>
      <c r="CZ18">
        <f t="shared" si="12"/>
        <v>104</v>
      </c>
      <c r="DA18">
        <f t="shared" si="13"/>
        <v>1.6</v>
      </c>
      <c r="DB18">
        <f t="shared" si="1"/>
        <v>83.2</v>
      </c>
      <c r="DC18">
        <f t="shared" si="2"/>
        <v>0</v>
      </c>
      <c r="DD18" t="s">
        <v>3</v>
      </c>
      <c r="DE18" t="s">
        <v>3</v>
      </c>
      <c r="DF18">
        <f t="shared" si="14"/>
        <v>92.38</v>
      </c>
      <c r="DG18">
        <f t="shared" si="4"/>
        <v>0</v>
      </c>
      <c r="DH18">
        <f t="shared" si="5"/>
        <v>0</v>
      </c>
      <c r="DI18">
        <f t="shared" si="3"/>
        <v>0</v>
      </c>
      <c r="DJ18">
        <f t="shared" si="15"/>
        <v>92.38</v>
      </c>
      <c r="DK18">
        <v>0</v>
      </c>
    </row>
    <row r="19" spans="1:115" x14ac:dyDescent="0.2">
      <c r="A19">
        <f>ROW(Source!A34)</f>
        <v>34</v>
      </c>
      <c r="B19">
        <v>54436342</v>
      </c>
      <c r="C19">
        <v>54436523</v>
      </c>
      <c r="D19">
        <v>30572409</v>
      </c>
      <c r="E19">
        <v>1</v>
      </c>
      <c r="F19">
        <v>1</v>
      </c>
      <c r="G19">
        <v>30515945</v>
      </c>
      <c r="H19">
        <v>3</v>
      </c>
      <c r="I19" t="s">
        <v>49</v>
      </c>
      <c r="J19" t="s">
        <v>52</v>
      </c>
      <c r="K19" t="s">
        <v>50</v>
      </c>
      <c r="L19">
        <v>1348</v>
      </c>
      <c r="N19">
        <v>1009</v>
      </c>
      <c r="O19" t="s">
        <v>51</v>
      </c>
      <c r="P19" t="s">
        <v>51</v>
      </c>
      <c r="Q19">
        <v>1000</v>
      </c>
      <c r="W19">
        <v>0</v>
      </c>
      <c r="X19">
        <v>-369778411</v>
      </c>
      <c r="Y19">
        <f t="shared" si="0"/>
        <v>7.1999999999999998E-3</v>
      </c>
      <c r="AA19">
        <v>16314.5</v>
      </c>
      <c r="AB19">
        <v>0</v>
      </c>
      <c r="AC19">
        <v>0</v>
      </c>
      <c r="AD19">
        <v>0</v>
      </c>
      <c r="AE19">
        <v>3015.62</v>
      </c>
      <c r="AF19">
        <v>0</v>
      </c>
      <c r="AG19">
        <v>0</v>
      </c>
      <c r="AH19">
        <v>0</v>
      </c>
      <c r="AI19">
        <v>5.41</v>
      </c>
      <c r="AJ19">
        <v>1</v>
      </c>
      <c r="AK19">
        <v>1</v>
      </c>
      <c r="AL19">
        <v>1</v>
      </c>
      <c r="AN19">
        <v>0</v>
      </c>
      <c r="AO19">
        <v>0</v>
      </c>
      <c r="AP19">
        <v>0</v>
      </c>
      <c r="AQ19">
        <v>0</v>
      </c>
      <c r="AR19">
        <v>0</v>
      </c>
      <c r="AS19" t="s">
        <v>3</v>
      </c>
      <c r="AT19">
        <v>7.1999999999999998E-3</v>
      </c>
      <c r="AU19" t="s">
        <v>3</v>
      </c>
      <c r="AV19">
        <v>0</v>
      </c>
      <c r="AW19">
        <v>1</v>
      </c>
      <c r="AX19">
        <v>-1</v>
      </c>
      <c r="AY19">
        <v>0</v>
      </c>
      <c r="AZ19">
        <v>0</v>
      </c>
      <c r="BA19" t="s">
        <v>3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X19">
        <f>ROUND(Y19*Source!I34,9)</f>
        <v>4.9968E-3</v>
      </c>
      <c r="CY19">
        <f t="shared" si="11"/>
        <v>16314.5</v>
      </c>
      <c r="CZ19">
        <f t="shared" si="12"/>
        <v>3015.62</v>
      </c>
      <c r="DA19">
        <f t="shared" si="13"/>
        <v>5.41</v>
      </c>
      <c r="DB19">
        <f t="shared" si="1"/>
        <v>21.71</v>
      </c>
      <c r="DC19">
        <f t="shared" si="2"/>
        <v>0</v>
      </c>
      <c r="DD19" t="s">
        <v>3</v>
      </c>
      <c r="DE19" t="s">
        <v>3</v>
      </c>
      <c r="DF19">
        <f t="shared" si="14"/>
        <v>81.53</v>
      </c>
      <c r="DG19">
        <f t="shared" si="4"/>
        <v>0</v>
      </c>
      <c r="DH19">
        <f t="shared" si="5"/>
        <v>0</v>
      </c>
      <c r="DI19">
        <f t="shared" si="3"/>
        <v>0</v>
      </c>
      <c r="DJ19">
        <f t="shared" si="15"/>
        <v>81.53</v>
      </c>
      <c r="DK19">
        <v>0</v>
      </c>
    </row>
    <row r="20" spans="1:115" x14ac:dyDescent="0.2">
      <c r="A20">
        <f>ROW(Source!A34)</f>
        <v>34</v>
      </c>
      <c r="B20">
        <v>54436342</v>
      </c>
      <c r="C20">
        <v>54436523</v>
      </c>
      <c r="D20">
        <v>30571442</v>
      </c>
      <c r="E20">
        <v>1</v>
      </c>
      <c r="F20">
        <v>1</v>
      </c>
      <c r="G20">
        <v>30515945</v>
      </c>
      <c r="H20">
        <v>3</v>
      </c>
      <c r="I20" t="s">
        <v>498</v>
      </c>
      <c r="J20" t="s">
        <v>499</v>
      </c>
      <c r="K20" t="s">
        <v>500</v>
      </c>
      <c r="L20">
        <v>1348</v>
      </c>
      <c r="N20">
        <v>1009</v>
      </c>
      <c r="O20" t="s">
        <v>51</v>
      </c>
      <c r="P20" t="s">
        <v>51</v>
      </c>
      <c r="Q20">
        <v>1000</v>
      </c>
      <c r="W20">
        <v>0</v>
      </c>
      <c r="X20">
        <v>-455508453</v>
      </c>
      <c r="Y20">
        <f t="shared" si="0"/>
        <v>4.0200000000000001E-3</v>
      </c>
      <c r="AA20">
        <v>418773.41</v>
      </c>
      <c r="AB20">
        <v>0</v>
      </c>
      <c r="AC20">
        <v>0</v>
      </c>
      <c r="AD20">
        <v>0</v>
      </c>
      <c r="AE20">
        <v>12237.68</v>
      </c>
      <c r="AF20">
        <v>0</v>
      </c>
      <c r="AG20">
        <v>0</v>
      </c>
      <c r="AH20">
        <v>0</v>
      </c>
      <c r="AI20">
        <v>34.22</v>
      </c>
      <c r="AJ20">
        <v>1</v>
      </c>
      <c r="AK20">
        <v>1</v>
      </c>
      <c r="AL20">
        <v>1</v>
      </c>
      <c r="AN20">
        <v>0</v>
      </c>
      <c r="AO20">
        <v>1</v>
      </c>
      <c r="AP20">
        <v>0</v>
      </c>
      <c r="AQ20">
        <v>0</v>
      </c>
      <c r="AR20">
        <v>0</v>
      </c>
      <c r="AS20" t="s">
        <v>3</v>
      </c>
      <c r="AT20">
        <v>4.0200000000000001E-3</v>
      </c>
      <c r="AU20" t="s">
        <v>3</v>
      </c>
      <c r="AV20">
        <v>0</v>
      </c>
      <c r="AW20">
        <v>2</v>
      </c>
      <c r="AX20">
        <v>54436537</v>
      </c>
      <c r="AY20">
        <v>1</v>
      </c>
      <c r="AZ20">
        <v>0</v>
      </c>
      <c r="BA20">
        <v>19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X20">
        <f>ROUND(Y20*Source!I34,9)</f>
        <v>2.7898799999999998E-3</v>
      </c>
      <c r="CY20">
        <f t="shared" si="11"/>
        <v>418773.41</v>
      </c>
      <c r="CZ20">
        <f t="shared" si="12"/>
        <v>12237.68</v>
      </c>
      <c r="DA20">
        <f t="shared" si="13"/>
        <v>34.22</v>
      </c>
      <c r="DB20">
        <f t="shared" si="1"/>
        <v>49.2</v>
      </c>
      <c r="DC20">
        <f t="shared" si="2"/>
        <v>0</v>
      </c>
      <c r="DD20" t="s">
        <v>3</v>
      </c>
      <c r="DE20" t="s">
        <v>3</v>
      </c>
      <c r="DF20">
        <f t="shared" si="14"/>
        <v>1168.27</v>
      </c>
      <c r="DG20">
        <f t="shared" si="4"/>
        <v>0</v>
      </c>
      <c r="DH20">
        <f t="shared" si="5"/>
        <v>0</v>
      </c>
      <c r="DI20">
        <f t="shared" si="3"/>
        <v>0</v>
      </c>
      <c r="DJ20">
        <f t="shared" si="15"/>
        <v>1168.27</v>
      </c>
      <c r="DK20">
        <v>0</v>
      </c>
    </row>
    <row r="21" spans="1:115" x14ac:dyDescent="0.2">
      <c r="A21">
        <f>ROW(Source!A34)</f>
        <v>34</v>
      </c>
      <c r="B21">
        <v>54436342</v>
      </c>
      <c r="C21">
        <v>54436523</v>
      </c>
      <c r="D21">
        <v>30571486</v>
      </c>
      <c r="E21">
        <v>1</v>
      </c>
      <c r="F21">
        <v>1</v>
      </c>
      <c r="G21">
        <v>30515945</v>
      </c>
      <c r="H21">
        <v>3</v>
      </c>
      <c r="I21" t="s">
        <v>54</v>
      </c>
      <c r="J21" t="s">
        <v>56</v>
      </c>
      <c r="K21" t="s">
        <v>55</v>
      </c>
      <c r="L21">
        <v>1348</v>
      </c>
      <c r="N21">
        <v>1009</v>
      </c>
      <c r="O21" t="s">
        <v>51</v>
      </c>
      <c r="P21" t="s">
        <v>51</v>
      </c>
      <c r="Q21">
        <v>1000</v>
      </c>
      <c r="W21">
        <v>0</v>
      </c>
      <c r="X21">
        <v>161549683</v>
      </c>
      <c r="Y21">
        <f t="shared" si="0"/>
        <v>7.0999999999999994E-2</v>
      </c>
      <c r="AA21">
        <v>96095.46</v>
      </c>
      <c r="AB21">
        <v>0</v>
      </c>
      <c r="AC21">
        <v>0</v>
      </c>
      <c r="AD21">
        <v>0</v>
      </c>
      <c r="AE21">
        <v>17729.79</v>
      </c>
      <c r="AF21">
        <v>0</v>
      </c>
      <c r="AG21">
        <v>0</v>
      </c>
      <c r="AH21">
        <v>0</v>
      </c>
      <c r="AI21">
        <v>5.42</v>
      </c>
      <c r="AJ21">
        <v>1</v>
      </c>
      <c r="AK21">
        <v>1</v>
      </c>
      <c r="AL21">
        <v>1</v>
      </c>
      <c r="AN21">
        <v>0</v>
      </c>
      <c r="AO21">
        <v>0</v>
      </c>
      <c r="AP21">
        <v>0</v>
      </c>
      <c r="AQ21">
        <v>0</v>
      </c>
      <c r="AR21">
        <v>0</v>
      </c>
      <c r="AS21" t="s">
        <v>3</v>
      </c>
      <c r="AT21">
        <v>7.0999999999999994E-2</v>
      </c>
      <c r="AU21" t="s">
        <v>3</v>
      </c>
      <c r="AV21">
        <v>0</v>
      </c>
      <c r="AW21">
        <v>1</v>
      </c>
      <c r="AX21">
        <v>-1</v>
      </c>
      <c r="AY21">
        <v>0</v>
      </c>
      <c r="AZ21">
        <v>0</v>
      </c>
      <c r="BA21" t="s">
        <v>3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X21">
        <f>ROUND(Y21*Source!I34,9)</f>
        <v>4.9273999999999998E-2</v>
      </c>
      <c r="CY21">
        <f t="shared" si="11"/>
        <v>96095.46</v>
      </c>
      <c r="CZ21">
        <f t="shared" si="12"/>
        <v>17729.79</v>
      </c>
      <c r="DA21">
        <f t="shared" si="13"/>
        <v>5.42</v>
      </c>
      <c r="DB21">
        <f t="shared" si="1"/>
        <v>1258.82</v>
      </c>
      <c r="DC21">
        <f t="shared" si="2"/>
        <v>0</v>
      </c>
      <c r="DD21" t="s">
        <v>3</v>
      </c>
      <c r="DE21" t="s">
        <v>3</v>
      </c>
      <c r="DF21">
        <f t="shared" si="14"/>
        <v>4735.0200000000004</v>
      </c>
      <c r="DG21">
        <f t="shared" si="4"/>
        <v>0</v>
      </c>
      <c r="DH21">
        <f t="shared" si="5"/>
        <v>0</v>
      </c>
      <c r="DI21">
        <f t="shared" si="3"/>
        <v>0</v>
      </c>
      <c r="DJ21">
        <f t="shared" si="15"/>
        <v>4735.0200000000004</v>
      </c>
      <c r="DK21">
        <v>0</v>
      </c>
    </row>
    <row r="22" spans="1:115" x14ac:dyDescent="0.2">
      <c r="A22">
        <f>ROW(Source!A34)</f>
        <v>34</v>
      </c>
      <c r="B22">
        <v>54436342</v>
      </c>
      <c r="C22">
        <v>54436523</v>
      </c>
      <c r="D22">
        <v>30571661</v>
      </c>
      <c r="E22">
        <v>1</v>
      </c>
      <c r="F22">
        <v>1</v>
      </c>
      <c r="G22">
        <v>30515945</v>
      </c>
      <c r="H22">
        <v>3</v>
      </c>
      <c r="I22" t="s">
        <v>501</v>
      </c>
      <c r="J22" t="s">
        <v>502</v>
      </c>
      <c r="K22" t="s">
        <v>503</v>
      </c>
      <c r="L22">
        <v>1348</v>
      </c>
      <c r="N22">
        <v>1009</v>
      </c>
      <c r="O22" t="s">
        <v>51</v>
      </c>
      <c r="P22" t="s">
        <v>51</v>
      </c>
      <c r="Q22">
        <v>1000</v>
      </c>
      <c r="W22">
        <v>0</v>
      </c>
      <c r="X22">
        <v>525496182</v>
      </c>
      <c r="Y22">
        <f t="shared" si="0"/>
        <v>2.5499999999999998E-2</v>
      </c>
      <c r="AA22">
        <v>6188.13</v>
      </c>
      <c r="AB22">
        <v>0</v>
      </c>
      <c r="AC22">
        <v>0</v>
      </c>
      <c r="AD22">
        <v>0</v>
      </c>
      <c r="AE22">
        <v>545.21</v>
      </c>
      <c r="AF22">
        <v>0</v>
      </c>
      <c r="AG22">
        <v>0</v>
      </c>
      <c r="AH22">
        <v>0</v>
      </c>
      <c r="AI22">
        <v>11.35</v>
      </c>
      <c r="AJ22">
        <v>1</v>
      </c>
      <c r="AK22">
        <v>1</v>
      </c>
      <c r="AL22">
        <v>1</v>
      </c>
      <c r="AN22">
        <v>0</v>
      </c>
      <c r="AO22">
        <v>1</v>
      </c>
      <c r="AP22">
        <v>0</v>
      </c>
      <c r="AQ22">
        <v>0</v>
      </c>
      <c r="AR22">
        <v>0</v>
      </c>
      <c r="AS22" t="s">
        <v>3</v>
      </c>
      <c r="AT22">
        <v>2.5499999999999998E-2</v>
      </c>
      <c r="AU22" t="s">
        <v>3</v>
      </c>
      <c r="AV22">
        <v>0</v>
      </c>
      <c r="AW22">
        <v>2</v>
      </c>
      <c r="AX22">
        <v>54436538</v>
      </c>
      <c r="AY22">
        <v>1</v>
      </c>
      <c r="AZ22">
        <v>0</v>
      </c>
      <c r="BA22">
        <v>20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X22">
        <f>ROUND(Y22*Source!I34,9)</f>
        <v>1.7697000000000001E-2</v>
      </c>
      <c r="CY22">
        <f t="shared" si="11"/>
        <v>6188.13</v>
      </c>
      <c r="CZ22">
        <f t="shared" si="12"/>
        <v>545.21</v>
      </c>
      <c r="DA22">
        <f t="shared" si="13"/>
        <v>11.35</v>
      </c>
      <c r="DB22">
        <f t="shared" si="1"/>
        <v>13.9</v>
      </c>
      <c r="DC22">
        <f t="shared" si="2"/>
        <v>0</v>
      </c>
      <c r="DD22" t="s">
        <v>3</v>
      </c>
      <c r="DE22" t="s">
        <v>3</v>
      </c>
      <c r="DF22">
        <f t="shared" si="14"/>
        <v>109.53</v>
      </c>
      <c r="DG22">
        <f t="shared" si="4"/>
        <v>0</v>
      </c>
      <c r="DH22">
        <f t="shared" si="5"/>
        <v>0</v>
      </c>
      <c r="DI22">
        <f t="shared" si="3"/>
        <v>0</v>
      </c>
      <c r="DJ22">
        <f t="shared" si="15"/>
        <v>109.53</v>
      </c>
      <c r="DK22">
        <v>0</v>
      </c>
    </row>
    <row r="23" spans="1:115" x14ac:dyDescent="0.2">
      <c r="A23">
        <f>ROW(Source!A34)</f>
        <v>34</v>
      </c>
      <c r="B23">
        <v>54436342</v>
      </c>
      <c r="C23">
        <v>54436523</v>
      </c>
      <c r="D23">
        <v>30571668</v>
      </c>
      <c r="E23">
        <v>1</v>
      </c>
      <c r="F23">
        <v>1</v>
      </c>
      <c r="G23">
        <v>30515945</v>
      </c>
      <c r="H23">
        <v>3</v>
      </c>
      <c r="I23" t="s">
        <v>504</v>
      </c>
      <c r="J23" t="s">
        <v>505</v>
      </c>
      <c r="K23" t="s">
        <v>506</v>
      </c>
      <c r="L23">
        <v>1348</v>
      </c>
      <c r="N23">
        <v>1009</v>
      </c>
      <c r="O23" t="s">
        <v>51</v>
      </c>
      <c r="P23" t="s">
        <v>51</v>
      </c>
      <c r="Q23">
        <v>1000</v>
      </c>
      <c r="W23">
        <v>0</v>
      </c>
      <c r="X23">
        <v>-1028135181</v>
      </c>
      <c r="Y23">
        <f t="shared" si="0"/>
        <v>1.0200000000000001E-3</v>
      </c>
      <c r="AA23">
        <v>23251.43</v>
      </c>
      <c r="AB23">
        <v>0</v>
      </c>
      <c r="AC23">
        <v>0</v>
      </c>
      <c r="AD23">
        <v>0</v>
      </c>
      <c r="AE23">
        <v>12705.7</v>
      </c>
      <c r="AF23">
        <v>0</v>
      </c>
      <c r="AG23">
        <v>0</v>
      </c>
      <c r="AH23">
        <v>0</v>
      </c>
      <c r="AI23">
        <v>1.83</v>
      </c>
      <c r="AJ23">
        <v>1</v>
      </c>
      <c r="AK23">
        <v>1</v>
      </c>
      <c r="AL23">
        <v>1</v>
      </c>
      <c r="AN23">
        <v>0</v>
      </c>
      <c r="AO23">
        <v>1</v>
      </c>
      <c r="AP23">
        <v>0</v>
      </c>
      <c r="AQ23">
        <v>0</v>
      </c>
      <c r="AR23">
        <v>0</v>
      </c>
      <c r="AS23" t="s">
        <v>3</v>
      </c>
      <c r="AT23">
        <v>1.0200000000000001E-3</v>
      </c>
      <c r="AU23" t="s">
        <v>3</v>
      </c>
      <c r="AV23">
        <v>0</v>
      </c>
      <c r="AW23">
        <v>2</v>
      </c>
      <c r="AX23">
        <v>54436539</v>
      </c>
      <c r="AY23">
        <v>1</v>
      </c>
      <c r="AZ23">
        <v>0</v>
      </c>
      <c r="BA23">
        <v>21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X23">
        <f>ROUND(Y23*Source!I34,9)</f>
        <v>7.0788000000000003E-4</v>
      </c>
      <c r="CY23">
        <f t="shared" si="11"/>
        <v>23251.43</v>
      </c>
      <c r="CZ23">
        <f t="shared" si="12"/>
        <v>12705.7</v>
      </c>
      <c r="DA23">
        <f t="shared" si="13"/>
        <v>1.83</v>
      </c>
      <c r="DB23">
        <f t="shared" si="1"/>
        <v>12.96</v>
      </c>
      <c r="DC23">
        <f t="shared" si="2"/>
        <v>0</v>
      </c>
      <c r="DD23" t="s">
        <v>3</v>
      </c>
      <c r="DE23" t="s">
        <v>3</v>
      </c>
      <c r="DF23">
        <f t="shared" si="14"/>
        <v>16.45</v>
      </c>
      <c r="DG23">
        <f t="shared" si="4"/>
        <v>0</v>
      </c>
      <c r="DH23">
        <f t="shared" si="5"/>
        <v>0</v>
      </c>
      <c r="DI23">
        <f t="shared" si="3"/>
        <v>0</v>
      </c>
      <c r="DJ23">
        <f t="shared" si="15"/>
        <v>16.45</v>
      </c>
      <c r="DK23">
        <v>0</v>
      </c>
    </row>
    <row r="24" spans="1:115" x14ac:dyDescent="0.2">
      <c r="A24">
        <f>ROW(Source!A37)</f>
        <v>37</v>
      </c>
      <c r="B24">
        <v>54436342</v>
      </c>
      <c r="C24">
        <v>54436544</v>
      </c>
      <c r="D24">
        <v>30515951</v>
      </c>
      <c r="E24">
        <v>30515945</v>
      </c>
      <c r="F24">
        <v>1</v>
      </c>
      <c r="G24">
        <v>30515945</v>
      </c>
      <c r="H24">
        <v>1</v>
      </c>
      <c r="I24" t="s">
        <v>477</v>
      </c>
      <c r="J24" t="s">
        <v>3</v>
      </c>
      <c r="K24" t="s">
        <v>478</v>
      </c>
      <c r="L24">
        <v>1191</v>
      </c>
      <c r="N24">
        <v>1013</v>
      </c>
      <c r="O24" t="s">
        <v>479</v>
      </c>
      <c r="P24" t="s">
        <v>479</v>
      </c>
      <c r="Q24">
        <v>1</v>
      </c>
      <c r="W24">
        <v>0</v>
      </c>
      <c r="X24">
        <v>476480486</v>
      </c>
      <c r="Y24">
        <f t="shared" si="0"/>
        <v>31.2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N24">
        <v>0</v>
      </c>
      <c r="AO24">
        <v>1</v>
      </c>
      <c r="AP24">
        <v>0</v>
      </c>
      <c r="AQ24">
        <v>0</v>
      </c>
      <c r="AR24">
        <v>0</v>
      </c>
      <c r="AS24" t="s">
        <v>3</v>
      </c>
      <c r="AT24">
        <v>31.2</v>
      </c>
      <c r="AU24" t="s">
        <v>3</v>
      </c>
      <c r="AV24">
        <v>1</v>
      </c>
      <c r="AW24">
        <v>2</v>
      </c>
      <c r="AX24">
        <v>54436551</v>
      </c>
      <c r="AY24">
        <v>1</v>
      </c>
      <c r="AZ24">
        <v>0</v>
      </c>
      <c r="BA24">
        <v>24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X24">
        <f>ROUND(Y24*Source!I37,9)</f>
        <v>4.992</v>
      </c>
      <c r="CY24">
        <f>AD24</f>
        <v>0</v>
      </c>
      <c r="CZ24">
        <f>AH24</f>
        <v>0</v>
      </c>
      <c r="DA24">
        <f>AL24</f>
        <v>1</v>
      </c>
      <c r="DB24">
        <f t="shared" si="1"/>
        <v>0</v>
      </c>
      <c r="DC24">
        <f t="shared" si="2"/>
        <v>0</v>
      </c>
      <c r="DD24" t="s">
        <v>3</v>
      </c>
      <c r="DE24" t="s">
        <v>3</v>
      </c>
      <c r="DF24">
        <f>ROUND(AE24*CX24,2)</f>
        <v>0</v>
      </c>
      <c r="DG24">
        <f t="shared" si="4"/>
        <v>0</v>
      </c>
      <c r="DH24">
        <f t="shared" si="5"/>
        <v>0</v>
      </c>
      <c r="DI24">
        <f t="shared" si="3"/>
        <v>0</v>
      </c>
      <c r="DJ24">
        <f>DI24</f>
        <v>0</v>
      </c>
      <c r="DK24">
        <v>0</v>
      </c>
    </row>
    <row r="25" spans="1:115" x14ac:dyDescent="0.2">
      <c r="A25">
        <f>ROW(Source!A37)</f>
        <v>37</v>
      </c>
      <c r="B25">
        <v>54436342</v>
      </c>
      <c r="C25">
        <v>54436544</v>
      </c>
      <c r="D25">
        <v>30516999</v>
      </c>
      <c r="E25">
        <v>30515945</v>
      </c>
      <c r="F25">
        <v>1</v>
      </c>
      <c r="G25">
        <v>30515945</v>
      </c>
      <c r="H25">
        <v>2</v>
      </c>
      <c r="I25" t="s">
        <v>487</v>
      </c>
      <c r="J25" t="s">
        <v>3</v>
      </c>
      <c r="K25" t="s">
        <v>488</v>
      </c>
      <c r="L25">
        <v>1344</v>
      </c>
      <c r="N25">
        <v>1008</v>
      </c>
      <c r="O25" t="s">
        <v>489</v>
      </c>
      <c r="P25" t="s">
        <v>489</v>
      </c>
      <c r="Q25">
        <v>1</v>
      </c>
      <c r="W25">
        <v>0</v>
      </c>
      <c r="X25">
        <v>-1180195794</v>
      </c>
      <c r="Y25">
        <f t="shared" si="0"/>
        <v>0.01</v>
      </c>
      <c r="AA25">
        <v>0</v>
      </c>
      <c r="AB25">
        <v>1.03</v>
      </c>
      <c r="AC25">
        <v>0</v>
      </c>
      <c r="AD25">
        <v>0</v>
      </c>
      <c r="AE25">
        <v>0</v>
      </c>
      <c r="AF25">
        <v>1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N25">
        <v>0</v>
      </c>
      <c r="AO25">
        <v>1</v>
      </c>
      <c r="AP25">
        <v>0</v>
      </c>
      <c r="AQ25">
        <v>0</v>
      </c>
      <c r="AR25">
        <v>0</v>
      </c>
      <c r="AS25" t="s">
        <v>3</v>
      </c>
      <c r="AT25">
        <v>0.01</v>
      </c>
      <c r="AU25" t="s">
        <v>3</v>
      </c>
      <c r="AV25">
        <v>0</v>
      </c>
      <c r="AW25">
        <v>2</v>
      </c>
      <c r="AX25">
        <v>54436552</v>
      </c>
      <c r="AY25">
        <v>1</v>
      </c>
      <c r="AZ25">
        <v>0</v>
      </c>
      <c r="BA25">
        <v>25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X25">
        <f>ROUND(Y25*Source!I37,9)</f>
        <v>1.6000000000000001E-3</v>
      </c>
      <c r="CY25">
        <f>AB25</f>
        <v>1.03</v>
      </c>
      <c r="CZ25">
        <f>AF25</f>
        <v>1</v>
      </c>
      <c r="DA25">
        <f>AJ25</f>
        <v>1</v>
      </c>
      <c r="DB25">
        <f t="shared" si="1"/>
        <v>0.01</v>
      </c>
      <c r="DC25">
        <f t="shared" si="2"/>
        <v>0</v>
      </c>
      <c r="DD25" t="s">
        <v>3</v>
      </c>
      <c r="DE25" t="s">
        <v>3</v>
      </c>
      <c r="DF25">
        <f>ROUND(AE25*CX25,2)</f>
        <v>0</v>
      </c>
      <c r="DG25">
        <f t="shared" si="4"/>
        <v>0</v>
      </c>
      <c r="DH25">
        <f t="shared" si="5"/>
        <v>0</v>
      </c>
      <c r="DI25">
        <f t="shared" si="3"/>
        <v>0</v>
      </c>
      <c r="DJ25">
        <f>DG25</f>
        <v>0</v>
      </c>
      <c r="DK25">
        <v>0</v>
      </c>
    </row>
    <row r="26" spans="1:115" x14ac:dyDescent="0.2">
      <c r="A26">
        <f>ROW(Source!A37)</f>
        <v>37</v>
      </c>
      <c r="B26">
        <v>54436342</v>
      </c>
      <c r="C26">
        <v>54436544</v>
      </c>
      <c r="D26">
        <v>30572414</v>
      </c>
      <c r="E26">
        <v>1</v>
      </c>
      <c r="F26">
        <v>1</v>
      </c>
      <c r="G26">
        <v>30515945</v>
      </c>
      <c r="H26">
        <v>3</v>
      </c>
      <c r="I26" t="s">
        <v>507</v>
      </c>
      <c r="J26" t="s">
        <v>508</v>
      </c>
      <c r="K26" t="s">
        <v>509</v>
      </c>
      <c r="L26">
        <v>1348</v>
      </c>
      <c r="N26">
        <v>1009</v>
      </c>
      <c r="O26" t="s">
        <v>51</v>
      </c>
      <c r="P26" t="s">
        <v>51</v>
      </c>
      <c r="Q26">
        <v>1000</v>
      </c>
      <c r="W26">
        <v>0</v>
      </c>
      <c r="X26">
        <v>1793685401</v>
      </c>
      <c r="Y26">
        <f t="shared" si="0"/>
        <v>7.4999999999999997E-3</v>
      </c>
      <c r="AA26">
        <v>16156.98</v>
      </c>
      <c r="AB26">
        <v>0</v>
      </c>
      <c r="AC26">
        <v>0</v>
      </c>
      <c r="AD26">
        <v>0</v>
      </c>
      <c r="AE26">
        <v>2278.84</v>
      </c>
      <c r="AF26">
        <v>0</v>
      </c>
      <c r="AG26">
        <v>0</v>
      </c>
      <c r="AH26">
        <v>0</v>
      </c>
      <c r="AI26">
        <v>7.09</v>
      </c>
      <c r="AJ26">
        <v>1</v>
      </c>
      <c r="AK26">
        <v>1</v>
      </c>
      <c r="AL26">
        <v>1</v>
      </c>
      <c r="AN26">
        <v>0</v>
      </c>
      <c r="AO26">
        <v>1</v>
      </c>
      <c r="AP26">
        <v>0</v>
      </c>
      <c r="AQ26">
        <v>0</v>
      </c>
      <c r="AR26">
        <v>0</v>
      </c>
      <c r="AS26" t="s">
        <v>3</v>
      </c>
      <c r="AT26">
        <v>7.4999999999999997E-3</v>
      </c>
      <c r="AU26" t="s">
        <v>3</v>
      </c>
      <c r="AV26">
        <v>0</v>
      </c>
      <c r="AW26">
        <v>2</v>
      </c>
      <c r="AX26">
        <v>54436553</v>
      </c>
      <c r="AY26">
        <v>1</v>
      </c>
      <c r="AZ26">
        <v>0</v>
      </c>
      <c r="BA26">
        <v>26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X26">
        <f>ROUND(Y26*Source!I37,9)</f>
        <v>1.1999999999999999E-3</v>
      </c>
      <c r="CY26">
        <f>AA26</f>
        <v>16156.98</v>
      </c>
      <c r="CZ26">
        <f>AE26</f>
        <v>2278.84</v>
      </c>
      <c r="DA26">
        <f>AI26</f>
        <v>7.09</v>
      </c>
      <c r="DB26">
        <f t="shared" si="1"/>
        <v>17.09</v>
      </c>
      <c r="DC26">
        <f t="shared" si="2"/>
        <v>0</v>
      </c>
      <c r="DD26" t="s">
        <v>3</v>
      </c>
      <c r="DE26" t="s">
        <v>3</v>
      </c>
      <c r="DF26">
        <f>ROUND(ROUND(AE26*CX26,2)*AI26,2)</f>
        <v>19.36</v>
      </c>
      <c r="DG26">
        <f t="shared" si="4"/>
        <v>0</v>
      </c>
      <c r="DH26">
        <f t="shared" si="5"/>
        <v>0</v>
      </c>
      <c r="DI26">
        <f t="shared" si="3"/>
        <v>0</v>
      </c>
      <c r="DJ26">
        <f>DF26</f>
        <v>19.36</v>
      </c>
      <c r="DK26">
        <v>0</v>
      </c>
    </row>
    <row r="27" spans="1:115" x14ac:dyDescent="0.2">
      <c r="A27">
        <f>ROW(Source!A37)</f>
        <v>37</v>
      </c>
      <c r="B27">
        <v>54436342</v>
      </c>
      <c r="C27">
        <v>54436544</v>
      </c>
      <c r="D27">
        <v>30571508</v>
      </c>
      <c r="E27">
        <v>1</v>
      </c>
      <c r="F27">
        <v>1</v>
      </c>
      <c r="G27">
        <v>30515945</v>
      </c>
      <c r="H27">
        <v>3</v>
      </c>
      <c r="I27" t="s">
        <v>510</v>
      </c>
      <c r="J27" t="s">
        <v>511</v>
      </c>
      <c r="K27" t="s">
        <v>512</v>
      </c>
      <c r="L27">
        <v>1348</v>
      </c>
      <c r="N27">
        <v>1009</v>
      </c>
      <c r="O27" t="s">
        <v>51</v>
      </c>
      <c r="P27" t="s">
        <v>51</v>
      </c>
      <c r="Q27">
        <v>1000</v>
      </c>
      <c r="W27">
        <v>0</v>
      </c>
      <c r="X27">
        <v>538101519</v>
      </c>
      <c r="Y27">
        <f t="shared" si="0"/>
        <v>1.4E-2</v>
      </c>
      <c r="AA27">
        <v>56014.47</v>
      </c>
      <c r="AB27">
        <v>0</v>
      </c>
      <c r="AC27">
        <v>0</v>
      </c>
      <c r="AD27">
        <v>0</v>
      </c>
      <c r="AE27">
        <v>32008.27</v>
      </c>
      <c r="AF27">
        <v>0</v>
      </c>
      <c r="AG27">
        <v>0</v>
      </c>
      <c r="AH27">
        <v>0</v>
      </c>
      <c r="AI27">
        <v>1.75</v>
      </c>
      <c r="AJ27">
        <v>1</v>
      </c>
      <c r="AK27">
        <v>1</v>
      </c>
      <c r="AL27">
        <v>1</v>
      </c>
      <c r="AN27">
        <v>0</v>
      </c>
      <c r="AO27">
        <v>1</v>
      </c>
      <c r="AP27">
        <v>0</v>
      </c>
      <c r="AQ27">
        <v>0</v>
      </c>
      <c r="AR27">
        <v>0</v>
      </c>
      <c r="AS27" t="s">
        <v>3</v>
      </c>
      <c r="AT27">
        <v>1.4E-2</v>
      </c>
      <c r="AU27" t="s">
        <v>3</v>
      </c>
      <c r="AV27">
        <v>0</v>
      </c>
      <c r="AW27">
        <v>2</v>
      </c>
      <c r="AX27">
        <v>54436554</v>
      </c>
      <c r="AY27">
        <v>1</v>
      </c>
      <c r="AZ27">
        <v>0</v>
      </c>
      <c r="BA27">
        <v>27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X27">
        <f>ROUND(Y27*Source!I37,9)</f>
        <v>2.2399999999999998E-3</v>
      </c>
      <c r="CY27">
        <f>AA27</f>
        <v>56014.47</v>
      </c>
      <c r="CZ27">
        <f>AE27</f>
        <v>32008.27</v>
      </c>
      <c r="DA27">
        <f>AI27</f>
        <v>1.75</v>
      </c>
      <c r="DB27">
        <f t="shared" si="1"/>
        <v>448.12</v>
      </c>
      <c r="DC27">
        <f t="shared" si="2"/>
        <v>0</v>
      </c>
      <c r="DD27" t="s">
        <v>3</v>
      </c>
      <c r="DE27" t="s">
        <v>3</v>
      </c>
      <c r="DF27">
        <f>ROUND(ROUND(AE27*CX27,2)*AI27,2)</f>
        <v>125.48</v>
      </c>
      <c r="DG27">
        <f t="shared" si="4"/>
        <v>0</v>
      </c>
      <c r="DH27">
        <f t="shared" si="5"/>
        <v>0</v>
      </c>
      <c r="DI27">
        <f t="shared" si="3"/>
        <v>0</v>
      </c>
      <c r="DJ27">
        <f>DF27</f>
        <v>125.48</v>
      </c>
      <c r="DK27">
        <v>0</v>
      </c>
    </row>
    <row r="28" spans="1:115" x14ac:dyDescent="0.2">
      <c r="A28">
        <f>ROW(Source!A37)</f>
        <v>37</v>
      </c>
      <c r="B28">
        <v>54436342</v>
      </c>
      <c r="C28">
        <v>54436544</v>
      </c>
      <c r="D28">
        <v>30571714</v>
      </c>
      <c r="E28">
        <v>1</v>
      </c>
      <c r="F28">
        <v>1</v>
      </c>
      <c r="G28">
        <v>30515945</v>
      </c>
      <c r="H28">
        <v>3</v>
      </c>
      <c r="I28" t="s">
        <v>513</v>
      </c>
      <c r="J28" t="s">
        <v>514</v>
      </c>
      <c r="K28" t="s">
        <v>515</v>
      </c>
      <c r="L28">
        <v>1346</v>
      </c>
      <c r="N28">
        <v>1009</v>
      </c>
      <c r="O28" t="s">
        <v>516</v>
      </c>
      <c r="P28" t="s">
        <v>516</v>
      </c>
      <c r="Q28">
        <v>1</v>
      </c>
      <c r="W28">
        <v>0</v>
      </c>
      <c r="X28">
        <v>-1082935818</v>
      </c>
      <c r="Y28">
        <f t="shared" si="0"/>
        <v>6.3</v>
      </c>
      <c r="AA28">
        <v>73.69</v>
      </c>
      <c r="AB28">
        <v>0</v>
      </c>
      <c r="AC28">
        <v>0</v>
      </c>
      <c r="AD28">
        <v>0</v>
      </c>
      <c r="AE28">
        <v>20.190000000000001</v>
      </c>
      <c r="AF28">
        <v>0</v>
      </c>
      <c r="AG28">
        <v>0</v>
      </c>
      <c r="AH28">
        <v>0</v>
      </c>
      <c r="AI28">
        <v>3.65</v>
      </c>
      <c r="AJ28">
        <v>1</v>
      </c>
      <c r="AK28">
        <v>1</v>
      </c>
      <c r="AL28">
        <v>1</v>
      </c>
      <c r="AN28">
        <v>0</v>
      </c>
      <c r="AO28">
        <v>1</v>
      </c>
      <c r="AP28">
        <v>0</v>
      </c>
      <c r="AQ28">
        <v>0</v>
      </c>
      <c r="AR28">
        <v>0</v>
      </c>
      <c r="AS28" t="s">
        <v>3</v>
      </c>
      <c r="AT28">
        <v>6.3</v>
      </c>
      <c r="AU28" t="s">
        <v>3</v>
      </c>
      <c r="AV28">
        <v>0</v>
      </c>
      <c r="AW28">
        <v>2</v>
      </c>
      <c r="AX28">
        <v>54436555</v>
      </c>
      <c r="AY28">
        <v>1</v>
      </c>
      <c r="AZ28">
        <v>0</v>
      </c>
      <c r="BA28">
        <v>28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X28">
        <f>ROUND(Y28*Source!I37,9)</f>
        <v>1.008</v>
      </c>
      <c r="CY28">
        <f>AA28</f>
        <v>73.69</v>
      </c>
      <c r="CZ28">
        <f>AE28</f>
        <v>20.190000000000001</v>
      </c>
      <c r="DA28">
        <f>AI28</f>
        <v>3.65</v>
      </c>
      <c r="DB28">
        <f t="shared" si="1"/>
        <v>127.2</v>
      </c>
      <c r="DC28">
        <f t="shared" si="2"/>
        <v>0</v>
      </c>
      <c r="DD28" t="s">
        <v>3</v>
      </c>
      <c r="DE28" t="s">
        <v>3</v>
      </c>
      <c r="DF28">
        <f>ROUND(ROUND(AE28*CX28,2)*AI28,2)</f>
        <v>74.28</v>
      </c>
      <c r="DG28">
        <f t="shared" si="4"/>
        <v>0</v>
      </c>
      <c r="DH28">
        <f t="shared" si="5"/>
        <v>0</v>
      </c>
      <c r="DI28">
        <f t="shared" si="3"/>
        <v>0</v>
      </c>
      <c r="DJ28">
        <f>DF28</f>
        <v>74.28</v>
      </c>
      <c r="DK28">
        <v>0</v>
      </c>
    </row>
    <row r="29" spans="1:115" x14ac:dyDescent="0.2">
      <c r="A29">
        <f>ROW(Source!A37)</f>
        <v>37</v>
      </c>
      <c r="B29">
        <v>54436342</v>
      </c>
      <c r="C29">
        <v>54436544</v>
      </c>
      <c r="D29">
        <v>30541208</v>
      </c>
      <c r="E29">
        <v>30515945</v>
      </c>
      <c r="F29">
        <v>1</v>
      </c>
      <c r="G29">
        <v>30515945</v>
      </c>
      <c r="H29">
        <v>3</v>
      </c>
      <c r="I29" t="s">
        <v>517</v>
      </c>
      <c r="J29" t="s">
        <v>3</v>
      </c>
      <c r="K29" t="s">
        <v>518</v>
      </c>
      <c r="L29">
        <v>1344</v>
      </c>
      <c r="N29">
        <v>1008</v>
      </c>
      <c r="O29" t="s">
        <v>489</v>
      </c>
      <c r="P29" t="s">
        <v>489</v>
      </c>
      <c r="Q29">
        <v>1</v>
      </c>
      <c r="W29">
        <v>0</v>
      </c>
      <c r="X29">
        <v>-94250534</v>
      </c>
      <c r="Y29">
        <f t="shared" si="0"/>
        <v>4.83</v>
      </c>
      <c r="AA29">
        <v>1</v>
      </c>
      <c r="AB29">
        <v>0</v>
      </c>
      <c r="AC29">
        <v>0</v>
      </c>
      <c r="AD29">
        <v>0</v>
      </c>
      <c r="AE29">
        <v>1</v>
      </c>
      <c r="AF29">
        <v>0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N29">
        <v>0</v>
      </c>
      <c r="AO29">
        <v>1</v>
      </c>
      <c r="AP29">
        <v>0</v>
      </c>
      <c r="AQ29">
        <v>0</v>
      </c>
      <c r="AR29">
        <v>0</v>
      </c>
      <c r="AS29" t="s">
        <v>3</v>
      </c>
      <c r="AT29">
        <v>4.83</v>
      </c>
      <c r="AU29" t="s">
        <v>3</v>
      </c>
      <c r="AV29">
        <v>0</v>
      </c>
      <c r="AW29">
        <v>2</v>
      </c>
      <c r="AX29">
        <v>54436556</v>
      </c>
      <c r="AY29">
        <v>1</v>
      </c>
      <c r="AZ29">
        <v>0</v>
      </c>
      <c r="BA29">
        <v>29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X29">
        <f>ROUND(Y29*Source!I37,9)</f>
        <v>0.77280000000000004</v>
      </c>
      <c r="CY29">
        <f>AA29</f>
        <v>1</v>
      </c>
      <c r="CZ29">
        <f>AE29</f>
        <v>1</v>
      </c>
      <c r="DA29">
        <f>AI29</f>
        <v>1</v>
      </c>
      <c r="DB29">
        <f t="shared" si="1"/>
        <v>4.83</v>
      </c>
      <c r="DC29">
        <f t="shared" si="2"/>
        <v>0</v>
      </c>
      <c r="DD29" t="s">
        <v>3</v>
      </c>
      <c r="DE29" t="s">
        <v>3</v>
      </c>
      <c r="DF29">
        <f>ROUND(AE29*CX29,2)</f>
        <v>0.77</v>
      </c>
      <c r="DG29">
        <f t="shared" si="4"/>
        <v>0</v>
      </c>
      <c r="DH29">
        <f t="shared" si="5"/>
        <v>0</v>
      </c>
      <c r="DI29">
        <f t="shared" si="3"/>
        <v>0</v>
      </c>
      <c r="DJ29">
        <f>DF29</f>
        <v>0.77</v>
      </c>
      <c r="DK29">
        <v>0</v>
      </c>
    </row>
    <row r="30" spans="1:115" x14ac:dyDescent="0.2">
      <c r="A30">
        <f>ROW(Source!A38)</f>
        <v>38</v>
      </c>
      <c r="B30">
        <v>54436342</v>
      </c>
      <c r="C30">
        <v>54436557</v>
      </c>
      <c r="D30">
        <v>30515951</v>
      </c>
      <c r="E30">
        <v>30515945</v>
      </c>
      <c r="F30">
        <v>1</v>
      </c>
      <c r="G30">
        <v>30515945</v>
      </c>
      <c r="H30">
        <v>1</v>
      </c>
      <c r="I30" t="s">
        <v>477</v>
      </c>
      <c r="J30" t="s">
        <v>3</v>
      </c>
      <c r="K30" t="s">
        <v>478</v>
      </c>
      <c r="L30">
        <v>1191</v>
      </c>
      <c r="N30">
        <v>1013</v>
      </c>
      <c r="O30" t="s">
        <v>479</v>
      </c>
      <c r="P30" t="s">
        <v>479</v>
      </c>
      <c r="Q30">
        <v>1</v>
      </c>
      <c r="W30">
        <v>0</v>
      </c>
      <c r="X30">
        <v>476480486</v>
      </c>
      <c r="Y30">
        <f t="shared" si="0"/>
        <v>62.1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N30">
        <v>0</v>
      </c>
      <c r="AO30">
        <v>1</v>
      </c>
      <c r="AP30">
        <v>0</v>
      </c>
      <c r="AQ30">
        <v>0</v>
      </c>
      <c r="AR30">
        <v>0</v>
      </c>
      <c r="AS30" t="s">
        <v>3</v>
      </c>
      <c r="AT30">
        <v>62.1</v>
      </c>
      <c r="AU30" t="s">
        <v>3</v>
      </c>
      <c r="AV30">
        <v>1</v>
      </c>
      <c r="AW30">
        <v>2</v>
      </c>
      <c r="AX30">
        <v>54436565</v>
      </c>
      <c r="AY30">
        <v>1</v>
      </c>
      <c r="AZ30">
        <v>0</v>
      </c>
      <c r="BA30">
        <v>30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X30">
        <f>ROUND(Y30*Source!I38,9)</f>
        <v>48.438000000000002</v>
      </c>
      <c r="CY30">
        <f>AD30</f>
        <v>0</v>
      </c>
      <c r="CZ30">
        <f>AH30</f>
        <v>0</v>
      </c>
      <c r="DA30">
        <f>AL30</f>
        <v>1</v>
      </c>
      <c r="DB30">
        <f t="shared" si="1"/>
        <v>0</v>
      </c>
      <c r="DC30">
        <f t="shared" si="2"/>
        <v>0</v>
      </c>
      <c r="DD30" t="s">
        <v>3</v>
      </c>
      <c r="DE30" t="s">
        <v>3</v>
      </c>
      <c r="DF30">
        <f>ROUND(AE30*CX30,2)</f>
        <v>0</v>
      </c>
      <c r="DG30">
        <f t="shared" si="4"/>
        <v>0</v>
      </c>
      <c r="DH30">
        <f t="shared" si="5"/>
        <v>0</v>
      </c>
      <c r="DI30">
        <f t="shared" si="3"/>
        <v>0</v>
      </c>
      <c r="DJ30">
        <f>DI30</f>
        <v>0</v>
      </c>
      <c r="DK30">
        <v>0</v>
      </c>
    </row>
    <row r="31" spans="1:115" x14ac:dyDescent="0.2">
      <c r="A31">
        <f>ROW(Source!A38)</f>
        <v>38</v>
      </c>
      <c r="B31">
        <v>54436342</v>
      </c>
      <c r="C31">
        <v>54436557</v>
      </c>
      <c r="D31">
        <v>30595420</v>
      </c>
      <c r="E31">
        <v>1</v>
      </c>
      <c r="F31">
        <v>1</v>
      </c>
      <c r="G31">
        <v>30515945</v>
      </c>
      <c r="H31">
        <v>2</v>
      </c>
      <c r="I31" t="s">
        <v>519</v>
      </c>
      <c r="J31" t="s">
        <v>520</v>
      </c>
      <c r="K31" t="s">
        <v>521</v>
      </c>
      <c r="L31">
        <v>1367</v>
      </c>
      <c r="N31">
        <v>1011</v>
      </c>
      <c r="O31" t="s">
        <v>483</v>
      </c>
      <c r="P31" t="s">
        <v>483</v>
      </c>
      <c r="Q31">
        <v>1</v>
      </c>
      <c r="W31">
        <v>0</v>
      </c>
      <c r="X31">
        <v>-1014067091</v>
      </c>
      <c r="Y31">
        <f t="shared" si="0"/>
        <v>34.200000000000003</v>
      </c>
      <c r="AA31">
        <v>0</v>
      </c>
      <c r="AB31">
        <v>1487.42</v>
      </c>
      <c r="AC31">
        <v>464.07</v>
      </c>
      <c r="AD31">
        <v>0</v>
      </c>
      <c r="AE31">
        <v>0</v>
      </c>
      <c r="AF31">
        <v>140.38</v>
      </c>
      <c r="AG31">
        <v>15.46</v>
      </c>
      <c r="AH31">
        <v>0</v>
      </c>
      <c r="AI31">
        <v>1</v>
      </c>
      <c r="AJ31">
        <v>10.119999999999999</v>
      </c>
      <c r="AK31">
        <v>28.67</v>
      </c>
      <c r="AL31">
        <v>1</v>
      </c>
      <c r="AN31">
        <v>0</v>
      </c>
      <c r="AO31">
        <v>1</v>
      </c>
      <c r="AP31">
        <v>0</v>
      </c>
      <c r="AQ31">
        <v>0</v>
      </c>
      <c r="AR31">
        <v>0</v>
      </c>
      <c r="AS31" t="s">
        <v>3</v>
      </c>
      <c r="AT31">
        <v>34.200000000000003</v>
      </c>
      <c r="AU31" t="s">
        <v>3</v>
      </c>
      <c r="AV31">
        <v>0</v>
      </c>
      <c r="AW31">
        <v>2</v>
      </c>
      <c r="AX31">
        <v>54436566</v>
      </c>
      <c r="AY31">
        <v>1</v>
      </c>
      <c r="AZ31">
        <v>0</v>
      </c>
      <c r="BA31">
        <v>31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X31">
        <f>ROUND(Y31*Source!I38,9)</f>
        <v>26.675999999999998</v>
      </c>
      <c r="CY31">
        <f>AB31</f>
        <v>1487.42</v>
      </c>
      <c r="CZ31">
        <f>AF31</f>
        <v>140.38</v>
      </c>
      <c r="DA31">
        <f>AJ31</f>
        <v>10.119999999999999</v>
      </c>
      <c r="DB31">
        <f t="shared" si="1"/>
        <v>4801</v>
      </c>
      <c r="DC31">
        <f t="shared" si="2"/>
        <v>528.73</v>
      </c>
      <c r="DD31" t="s">
        <v>3</v>
      </c>
      <c r="DE31" t="s">
        <v>3</v>
      </c>
      <c r="DF31">
        <f>ROUND(AE31*CX31,2)</f>
        <v>0</v>
      </c>
      <c r="DG31">
        <f>ROUND(ROUND(AF31*CX31,2)*AJ31,2)</f>
        <v>37897.17</v>
      </c>
      <c r="DH31">
        <f>ROUND(ROUND(AG31*CX31,2)*AK31,2)</f>
        <v>11823.79</v>
      </c>
      <c r="DI31">
        <f t="shared" si="3"/>
        <v>0</v>
      </c>
      <c r="DJ31">
        <f>DG31</f>
        <v>37897.17</v>
      </c>
      <c r="DK31">
        <v>0</v>
      </c>
    </row>
    <row r="32" spans="1:115" x14ac:dyDescent="0.2">
      <c r="A32">
        <f>ROW(Source!A38)</f>
        <v>38</v>
      </c>
      <c r="B32">
        <v>54436342</v>
      </c>
      <c r="C32">
        <v>54436557</v>
      </c>
      <c r="D32">
        <v>30516999</v>
      </c>
      <c r="E32">
        <v>30515945</v>
      </c>
      <c r="F32">
        <v>1</v>
      </c>
      <c r="G32">
        <v>30515945</v>
      </c>
      <c r="H32">
        <v>2</v>
      </c>
      <c r="I32" t="s">
        <v>487</v>
      </c>
      <c r="J32" t="s">
        <v>3</v>
      </c>
      <c r="K32" t="s">
        <v>488</v>
      </c>
      <c r="L32">
        <v>1344</v>
      </c>
      <c r="N32">
        <v>1008</v>
      </c>
      <c r="O32" t="s">
        <v>489</v>
      </c>
      <c r="P32" t="s">
        <v>489</v>
      </c>
      <c r="Q32">
        <v>1</v>
      </c>
      <c r="W32">
        <v>0</v>
      </c>
      <c r="X32">
        <v>-1180195794</v>
      </c>
      <c r="Y32">
        <f t="shared" si="0"/>
        <v>0.16</v>
      </c>
      <c r="AA32">
        <v>0</v>
      </c>
      <c r="AB32">
        <v>1.05</v>
      </c>
      <c r="AC32">
        <v>0</v>
      </c>
      <c r="AD32">
        <v>0</v>
      </c>
      <c r="AE32">
        <v>0</v>
      </c>
      <c r="AF32">
        <v>1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N32">
        <v>0</v>
      </c>
      <c r="AO32">
        <v>1</v>
      </c>
      <c r="AP32">
        <v>0</v>
      </c>
      <c r="AQ32">
        <v>0</v>
      </c>
      <c r="AR32">
        <v>0</v>
      </c>
      <c r="AS32" t="s">
        <v>3</v>
      </c>
      <c r="AT32">
        <v>0.16</v>
      </c>
      <c r="AU32" t="s">
        <v>3</v>
      </c>
      <c r="AV32">
        <v>0</v>
      </c>
      <c r="AW32">
        <v>2</v>
      </c>
      <c r="AX32">
        <v>54436567</v>
      </c>
      <c r="AY32">
        <v>1</v>
      </c>
      <c r="AZ32">
        <v>0</v>
      </c>
      <c r="BA32">
        <v>32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X32">
        <f>ROUND(Y32*Source!I38,9)</f>
        <v>0.12479999999999999</v>
      </c>
      <c r="CY32">
        <f>AB32</f>
        <v>1.05</v>
      </c>
      <c r="CZ32">
        <f>AF32</f>
        <v>1</v>
      </c>
      <c r="DA32">
        <f>AJ32</f>
        <v>1</v>
      </c>
      <c r="DB32">
        <f t="shared" si="1"/>
        <v>0.16</v>
      </c>
      <c r="DC32">
        <f t="shared" si="2"/>
        <v>0</v>
      </c>
      <c r="DD32" t="s">
        <v>3</v>
      </c>
      <c r="DE32" t="s">
        <v>3</v>
      </c>
      <c r="DF32">
        <f>ROUND(AE32*CX32,2)</f>
        <v>0</v>
      </c>
      <c r="DG32">
        <f t="shared" ref="DG32:DG37" si="16">ROUND(AF32*CX32,2)</f>
        <v>0.12</v>
      </c>
      <c r="DH32">
        <f t="shared" ref="DH32:DH37" si="17">ROUND(AG32*CX32,2)</f>
        <v>0</v>
      </c>
      <c r="DI32">
        <f t="shared" si="3"/>
        <v>0</v>
      </c>
      <c r="DJ32">
        <f>DG32</f>
        <v>0.12</v>
      </c>
      <c r="DK32">
        <v>0</v>
      </c>
    </row>
    <row r="33" spans="1:115" x14ac:dyDescent="0.2">
      <c r="A33">
        <f>ROW(Source!A38)</f>
        <v>38</v>
      </c>
      <c r="B33">
        <v>54436342</v>
      </c>
      <c r="C33">
        <v>54436557</v>
      </c>
      <c r="D33">
        <v>30572414</v>
      </c>
      <c r="E33">
        <v>1</v>
      </c>
      <c r="F33">
        <v>1</v>
      </c>
      <c r="G33">
        <v>30515945</v>
      </c>
      <c r="H33">
        <v>3</v>
      </c>
      <c r="I33" t="s">
        <v>507</v>
      </c>
      <c r="J33" t="s">
        <v>508</v>
      </c>
      <c r="K33" t="s">
        <v>509</v>
      </c>
      <c r="L33">
        <v>1348</v>
      </c>
      <c r="N33">
        <v>1009</v>
      </c>
      <c r="O33" t="s">
        <v>51</v>
      </c>
      <c r="P33" t="s">
        <v>51</v>
      </c>
      <c r="Q33">
        <v>1000</v>
      </c>
      <c r="W33">
        <v>0</v>
      </c>
      <c r="X33">
        <v>1793685401</v>
      </c>
      <c r="Y33">
        <f t="shared" si="0"/>
        <v>1.0800000000000001E-2</v>
      </c>
      <c r="AA33">
        <v>16205.45</v>
      </c>
      <c r="AB33">
        <v>0</v>
      </c>
      <c r="AC33">
        <v>0</v>
      </c>
      <c r="AD33">
        <v>0</v>
      </c>
      <c r="AE33">
        <v>2278.84</v>
      </c>
      <c r="AF33">
        <v>0</v>
      </c>
      <c r="AG33">
        <v>0</v>
      </c>
      <c r="AH33">
        <v>0</v>
      </c>
      <c r="AI33">
        <v>7.09</v>
      </c>
      <c r="AJ33">
        <v>1</v>
      </c>
      <c r="AK33">
        <v>1</v>
      </c>
      <c r="AL33">
        <v>1</v>
      </c>
      <c r="AN33">
        <v>0</v>
      </c>
      <c r="AO33">
        <v>1</v>
      </c>
      <c r="AP33">
        <v>0</v>
      </c>
      <c r="AQ33">
        <v>0</v>
      </c>
      <c r="AR33">
        <v>0</v>
      </c>
      <c r="AS33" t="s">
        <v>3</v>
      </c>
      <c r="AT33">
        <v>1.0800000000000001E-2</v>
      </c>
      <c r="AU33" t="s">
        <v>3</v>
      </c>
      <c r="AV33">
        <v>0</v>
      </c>
      <c r="AW33">
        <v>2</v>
      </c>
      <c r="AX33">
        <v>54436568</v>
      </c>
      <c r="AY33">
        <v>1</v>
      </c>
      <c r="AZ33">
        <v>0</v>
      </c>
      <c r="BA33">
        <v>33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X33">
        <f>ROUND(Y33*Source!I38,9)</f>
        <v>8.4239999999999992E-3</v>
      </c>
      <c r="CY33">
        <f>AA33</f>
        <v>16205.45</v>
      </c>
      <c r="CZ33">
        <f>AE33</f>
        <v>2278.84</v>
      </c>
      <c r="DA33">
        <f>AI33</f>
        <v>7.09</v>
      </c>
      <c r="DB33">
        <f t="shared" si="1"/>
        <v>24.61</v>
      </c>
      <c r="DC33">
        <f t="shared" si="2"/>
        <v>0</v>
      </c>
      <c r="DD33" t="s">
        <v>3</v>
      </c>
      <c r="DE33" t="s">
        <v>3</v>
      </c>
      <c r="DF33">
        <f>ROUND(ROUND(AE33*CX33,2)*AI33,2)</f>
        <v>136.13</v>
      </c>
      <c r="DG33">
        <f t="shared" si="16"/>
        <v>0</v>
      </c>
      <c r="DH33">
        <f t="shared" si="17"/>
        <v>0</v>
      </c>
      <c r="DI33">
        <f t="shared" ref="DI33:DI64" si="18">ROUND(AH33*CX33,2)</f>
        <v>0</v>
      </c>
      <c r="DJ33">
        <f>DF33</f>
        <v>136.13</v>
      </c>
      <c r="DK33">
        <v>0</v>
      </c>
    </row>
    <row r="34" spans="1:115" x14ac:dyDescent="0.2">
      <c r="A34">
        <f>ROW(Source!A38)</f>
        <v>38</v>
      </c>
      <c r="B34">
        <v>54436342</v>
      </c>
      <c r="C34">
        <v>54436557</v>
      </c>
      <c r="D34">
        <v>30571506</v>
      </c>
      <c r="E34">
        <v>1</v>
      </c>
      <c r="F34">
        <v>1</v>
      </c>
      <c r="G34">
        <v>30515945</v>
      </c>
      <c r="H34">
        <v>3</v>
      </c>
      <c r="I34" t="s">
        <v>522</v>
      </c>
      <c r="J34" t="s">
        <v>523</v>
      </c>
      <c r="K34" t="s">
        <v>524</v>
      </c>
      <c r="L34">
        <v>1348</v>
      </c>
      <c r="N34">
        <v>1009</v>
      </c>
      <c r="O34" t="s">
        <v>51</v>
      </c>
      <c r="P34" t="s">
        <v>51</v>
      </c>
      <c r="Q34">
        <v>1000</v>
      </c>
      <c r="W34">
        <v>0</v>
      </c>
      <c r="X34">
        <v>815625863</v>
      </c>
      <c r="Y34">
        <f t="shared" si="0"/>
        <v>1.316E-2</v>
      </c>
      <c r="AA34">
        <v>80679.38</v>
      </c>
      <c r="AB34">
        <v>0</v>
      </c>
      <c r="AC34">
        <v>0</v>
      </c>
      <c r="AD34">
        <v>0</v>
      </c>
      <c r="AE34">
        <v>20009.47</v>
      </c>
      <c r="AF34">
        <v>0</v>
      </c>
      <c r="AG34">
        <v>0</v>
      </c>
      <c r="AH34">
        <v>0</v>
      </c>
      <c r="AI34">
        <v>4.0199999999999996</v>
      </c>
      <c r="AJ34">
        <v>1</v>
      </c>
      <c r="AK34">
        <v>1</v>
      </c>
      <c r="AL34">
        <v>1</v>
      </c>
      <c r="AN34">
        <v>0</v>
      </c>
      <c r="AO34">
        <v>1</v>
      </c>
      <c r="AP34">
        <v>0</v>
      </c>
      <c r="AQ34">
        <v>0</v>
      </c>
      <c r="AR34">
        <v>0</v>
      </c>
      <c r="AS34" t="s">
        <v>3</v>
      </c>
      <c r="AT34">
        <v>1.316E-2</v>
      </c>
      <c r="AU34" t="s">
        <v>3</v>
      </c>
      <c r="AV34">
        <v>0</v>
      </c>
      <c r="AW34">
        <v>2</v>
      </c>
      <c r="AX34">
        <v>54436569</v>
      </c>
      <c r="AY34">
        <v>1</v>
      </c>
      <c r="AZ34">
        <v>0</v>
      </c>
      <c r="BA34">
        <v>34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X34">
        <f>ROUND(Y34*Source!I38,9)</f>
        <v>1.0264799999999999E-2</v>
      </c>
      <c r="CY34">
        <f>AA34</f>
        <v>80679.38</v>
      </c>
      <c r="CZ34">
        <f>AE34</f>
        <v>20009.47</v>
      </c>
      <c r="DA34">
        <f>AI34</f>
        <v>4.0199999999999996</v>
      </c>
      <c r="DB34">
        <f t="shared" si="1"/>
        <v>263.32</v>
      </c>
      <c r="DC34">
        <f t="shared" si="2"/>
        <v>0</v>
      </c>
      <c r="DD34" t="s">
        <v>3</v>
      </c>
      <c r="DE34" t="s">
        <v>3</v>
      </c>
      <c r="DF34">
        <f>ROUND(ROUND(AE34*CX34,2)*AI34,2)</f>
        <v>825.67</v>
      </c>
      <c r="DG34">
        <f t="shared" si="16"/>
        <v>0</v>
      </c>
      <c r="DH34">
        <f t="shared" si="17"/>
        <v>0</v>
      </c>
      <c r="DI34">
        <f t="shared" si="18"/>
        <v>0</v>
      </c>
      <c r="DJ34">
        <f>DF34</f>
        <v>825.67</v>
      </c>
      <c r="DK34">
        <v>0</v>
      </c>
    </row>
    <row r="35" spans="1:115" x14ac:dyDescent="0.2">
      <c r="A35">
        <f>ROW(Source!A38)</f>
        <v>38</v>
      </c>
      <c r="B35">
        <v>54436342</v>
      </c>
      <c r="C35">
        <v>54436557</v>
      </c>
      <c r="D35">
        <v>30571714</v>
      </c>
      <c r="E35">
        <v>1</v>
      </c>
      <c r="F35">
        <v>1</v>
      </c>
      <c r="G35">
        <v>30515945</v>
      </c>
      <c r="H35">
        <v>3</v>
      </c>
      <c r="I35" t="s">
        <v>513</v>
      </c>
      <c r="J35" t="s">
        <v>514</v>
      </c>
      <c r="K35" t="s">
        <v>515</v>
      </c>
      <c r="L35">
        <v>1346</v>
      </c>
      <c r="N35">
        <v>1009</v>
      </c>
      <c r="O35" t="s">
        <v>516</v>
      </c>
      <c r="P35" t="s">
        <v>516</v>
      </c>
      <c r="Q35">
        <v>1</v>
      </c>
      <c r="W35">
        <v>0</v>
      </c>
      <c r="X35">
        <v>-1082935818</v>
      </c>
      <c r="Y35">
        <f t="shared" si="0"/>
        <v>11.1</v>
      </c>
      <c r="AA35">
        <v>73.91</v>
      </c>
      <c r="AB35">
        <v>0</v>
      </c>
      <c r="AC35">
        <v>0</v>
      </c>
      <c r="AD35">
        <v>0</v>
      </c>
      <c r="AE35">
        <v>20.190000000000001</v>
      </c>
      <c r="AF35">
        <v>0</v>
      </c>
      <c r="AG35">
        <v>0</v>
      </c>
      <c r="AH35">
        <v>0</v>
      </c>
      <c r="AI35">
        <v>3.65</v>
      </c>
      <c r="AJ35">
        <v>1</v>
      </c>
      <c r="AK35">
        <v>1</v>
      </c>
      <c r="AL35">
        <v>1</v>
      </c>
      <c r="AN35">
        <v>0</v>
      </c>
      <c r="AO35">
        <v>1</v>
      </c>
      <c r="AP35">
        <v>0</v>
      </c>
      <c r="AQ35">
        <v>0</v>
      </c>
      <c r="AR35">
        <v>0</v>
      </c>
      <c r="AS35" t="s">
        <v>3</v>
      </c>
      <c r="AT35">
        <v>11.1</v>
      </c>
      <c r="AU35" t="s">
        <v>3</v>
      </c>
      <c r="AV35">
        <v>0</v>
      </c>
      <c r="AW35">
        <v>2</v>
      </c>
      <c r="AX35">
        <v>54436570</v>
      </c>
      <c r="AY35">
        <v>1</v>
      </c>
      <c r="AZ35">
        <v>0</v>
      </c>
      <c r="BA35">
        <v>35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X35">
        <f>ROUND(Y35*Source!I38,9)</f>
        <v>8.6579999999999995</v>
      </c>
      <c r="CY35">
        <f>AA35</f>
        <v>73.91</v>
      </c>
      <c r="CZ35">
        <f>AE35</f>
        <v>20.190000000000001</v>
      </c>
      <c r="DA35">
        <f>AI35</f>
        <v>3.65</v>
      </c>
      <c r="DB35">
        <f t="shared" si="1"/>
        <v>224.11</v>
      </c>
      <c r="DC35">
        <f t="shared" si="2"/>
        <v>0</v>
      </c>
      <c r="DD35" t="s">
        <v>3</v>
      </c>
      <c r="DE35" t="s">
        <v>3</v>
      </c>
      <c r="DF35">
        <f>ROUND(ROUND(AE35*CX35,2)*AI35,2)</f>
        <v>638.05999999999995</v>
      </c>
      <c r="DG35">
        <f t="shared" si="16"/>
        <v>0</v>
      </c>
      <c r="DH35">
        <f t="shared" si="17"/>
        <v>0</v>
      </c>
      <c r="DI35">
        <f t="shared" si="18"/>
        <v>0</v>
      </c>
      <c r="DJ35">
        <f>DF35</f>
        <v>638.05999999999995</v>
      </c>
      <c r="DK35">
        <v>0</v>
      </c>
    </row>
    <row r="36" spans="1:115" x14ac:dyDescent="0.2">
      <c r="A36">
        <f>ROW(Source!A38)</f>
        <v>38</v>
      </c>
      <c r="B36">
        <v>54436342</v>
      </c>
      <c r="C36">
        <v>54436557</v>
      </c>
      <c r="D36">
        <v>30541208</v>
      </c>
      <c r="E36">
        <v>30515945</v>
      </c>
      <c r="F36">
        <v>1</v>
      </c>
      <c r="G36">
        <v>30515945</v>
      </c>
      <c r="H36">
        <v>3</v>
      </c>
      <c r="I36" t="s">
        <v>517</v>
      </c>
      <c r="J36" t="s">
        <v>3</v>
      </c>
      <c r="K36" t="s">
        <v>518</v>
      </c>
      <c r="L36">
        <v>1344</v>
      </c>
      <c r="N36">
        <v>1008</v>
      </c>
      <c r="O36" t="s">
        <v>489</v>
      </c>
      <c r="P36" t="s">
        <v>489</v>
      </c>
      <c r="Q36">
        <v>1</v>
      </c>
      <c r="W36">
        <v>0</v>
      </c>
      <c r="X36">
        <v>-94250534</v>
      </c>
      <c r="Y36">
        <f t="shared" si="0"/>
        <v>9.18</v>
      </c>
      <c r="AA36">
        <v>1</v>
      </c>
      <c r="AB36">
        <v>0</v>
      </c>
      <c r="AC36">
        <v>0</v>
      </c>
      <c r="AD36">
        <v>0</v>
      </c>
      <c r="AE36">
        <v>1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N36">
        <v>0</v>
      </c>
      <c r="AO36">
        <v>1</v>
      </c>
      <c r="AP36">
        <v>0</v>
      </c>
      <c r="AQ36">
        <v>0</v>
      </c>
      <c r="AR36">
        <v>0</v>
      </c>
      <c r="AS36" t="s">
        <v>3</v>
      </c>
      <c r="AT36">
        <v>9.18</v>
      </c>
      <c r="AU36" t="s">
        <v>3</v>
      </c>
      <c r="AV36">
        <v>0</v>
      </c>
      <c r="AW36">
        <v>2</v>
      </c>
      <c r="AX36">
        <v>54436571</v>
      </c>
      <c r="AY36">
        <v>1</v>
      </c>
      <c r="AZ36">
        <v>0</v>
      </c>
      <c r="BA36">
        <v>36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X36">
        <f>ROUND(Y36*Source!I38,9)</f>
        <v>7.1604000000000001</v>
      </c>
      <c r="CY36">
        <f>AA36</f>
        <v>1</v>
      </c>
      <c r="CZ36">
        <f>AE36</f>
        <v>1</v>
      </c>
      <c r="DA36">
        <f>AI36</f>
        <v>1</v>
      </c>
      <c r="DB36">
        <f t="shared" si="1"/>
        <v>9.18</v>
      </c>
      <c r="DC36">
        <f t="shared" si="2"/>
        <v>0</v>
      </c>
      <c r="DD36" t="s">
        <v>3</v>
      </c>
      <c r="DE36" t="s">
        <v>3</v>
      </c>
      <c r="DF36">
        <f>ROUND(AE36*CX36,2)</f>
        <v>7.16</v>
      </c>
      <c r="DG36">
        <f t="shared" si="16"/>
        <v>0</v>
      </c>
      <c r="DH36">
        <f t="shared" si="17"/>
        <v>0</v>
      </c>
      <c r="DI36">
        <f t="shared" si="18"/>
        <v>0</v>
      </c>
      <c r="DJ36">
        <f>DF36</f>
        <v>7.16</v>
      </c>
      <c r="DK36">
        <v>0</v>
      </c>
    </row>
    <row r="37" spans="1:115" x14ac:dyDescent="0.2">
      <c r="A37">
        <f>ROW(Source!A39)</f>
        <v>39</v>
      </c>
      <c r="B37">
        <v>54436342</v>
      </c>
      <c r="C37">
        <v>54436572</v>
      </c>
      <c r="D37">
        <v>30515951</v>
      </c>
      <c r="E37">
        <v>30515945</v>
      </c>
      <c r="F37">
        <v>1</v>
      </c>
      <c r="G37">
        <v>30515945</v>
      </c>
      <c r="H37">
        <v>1</v>
      </c>
      <c r="I37" t="s">
        <v>477</v>
      </c>
      <c r="J37" t="s">
        <v>3</v>
      </c>
      <c r="K37" t="s">
        <v>478</v>
      </c>
      <c r="L37">
        <v>1191</v>
      </c>
      <c r="N37">
        <v>1013</v>
      </c>
      <c r="O37" t="s">
        <v>479</v>
      </c>
      <c r="P37" t="s">
        <v>479</v>
      </c>
      <c r="Q37">
        <v>1</v>
      </c>
      <c r="W37">
        <v>0</v>
      </c>
      <c r="X37">
        <v>476480486</v>
      </c>
      <c r="Y37">
        <f t="shared" si="0"/>
        <v>5.31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1</v>
      </c>
      <c r="AJ37">
        <v>1</v>
      </c>
      <c r="AK37">
        <v>1</v>
      </c>
      <c r="AL37">
        <v>1</v>
      </c>
      <c r="AN37">
        <v>0</v>
      </c>
      <c r="AO37">
        <v>1</v>
      </c>
      <c r="AP37">
        <v>0</v>
      </c>
      <c r="AQ37">
        <v>0</v>
      </c>
      <c r="AR37">
        <v>0</v>
      </c>
      <c r="AS37" t="s">
        <v>3</v>
      </c>
      <c r="AT37">
        <v>5.31</v>
      </c>
      <c r="AU37" t="s">
        <v>3</v>
      </c>
      <c r="AV37">
        <v>1</v>
      </c>
      <c r="AW37">
        <v>2</v>
      </c>
      <c r="AX37">
        <v>54436578</v>
      </c>
      <c r="AY37">
        <v>1</v>
      </c>
      <c r="AZ37">
        <v>0</v>
      </c>
      <c r="BA37">
        <v>37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X37">
        <f>ROUND(Y37*Source!I39,9)</f>
        <v>1.8585</v>
      </c>
      <c r="CY37">
        <f>AD37</f>
        <v>0</v>
      </c>
      <c r="CZ37">
        <f>AH37</f>
        <v>0</v>
      </c>
      <c r="DA37">
        <f>AL37</f>
        <v>1</v>
      </c>
      <c r="DB37">
        <f t="shared" si="1"/>
        <v>0</v>
      </c>
      <c r="DC37">
        <f t="shared" si="2"/>
        <v>0</v>
      </c>
      <c r="DD37" t="s">
        <v>3</v>
      </c>
      <c r="DE37" t="s">
        <v>3</v>
      </c>
      <c r="DF37">
        <f>ROUND(AE37*CX37,2)</f>
        <v>0</v>
      </c>
      <c r="DG37">
        <f t="shared" si="16"/>
        <v>0</v>
      </c>
      <c r="DH37">
        <f t="shared" si="17"/>
        <v>0</v>
      </c>
      <c r="DI37">
        <f t="shared" si="18"/>
        <v>0</v>
      </c>
      <c r="DJ37">
        <f>DI37</f>
        <v>0</v>
      </c>
      <c r="DK37">
        <v>0</v>
      </c>
    </row>
    <row r="38" spans="1:115" x14ac:dyDescent="0.2">
      <c r="A38">
        <f>ROW(Source!A39)</f>
        <v>39</v>
      </c>
      <c r="B38">
        <v>54436342</v>
      </c>
      <c r="C38">
        <v>54436572</v>
      </c>
      <c r="D38">
        <v>30595700</v>
      </c>
      <c r="E38">
        <v>1</v>
      </c>
      <c r="F38">
        <v>1</v>
      </c>
      <c r="G38">
        <v>30515945</v>
      </c>
      <c r="H38">
        <v>2</v>
      </c>
      <c r="I38" t="s">
        <v>525</v>
      </c>
      <c r="J38" t="s">
        <v>526</v>
      </c>
      <c r="K38" t="s">
        <v>527</v>
      </c>
      <c r="L38">
        <v>1367</v>
      </c>
      <c r="N38">
        <v>1011</v>
      </c>
      <c r="O38" t="s">
        <v>483</v>
      </c>
      <c r="P38" t="s">
        <v>483</v>
      </c>
      <c r="Q38">
        <v>1</v>
      </c>
      <c r="W38">
        <v>0</v>
      </c>
      <c r="X38">
        <v>-421688854</v>
      </c>
      <c r="Y38">
        <f t="shared" si="0"/>
        <v>1.1200000000000001</v>
      </c>
      <c r="AA38">
        <v>0</v>
      </c>
      <c r="AB38">
        <v>83.3</v>
      </c>
      <c r="AC38">
        <v>1.5</v>
      </c>
      <c r="AD38">
        <v>0</v>
      </c>
      <c r="AE38">
        <v>0</v>
      </c>
      <c r="AF38">
        <v>10.4</v>
      </c>
      <c r="AG38">
        <v>0.05</v>
      </c>
      <c r="AH38">
        <v>0</v>
      </c>
      <c r="AI38">
        <v>1</v>
      </c>
      <c r="AJ38">
        <v>7.65</v>
      </c>
      <c r="AK38">
        <v>28.67</v>
      </c>
      <c r="AL38">
        <v>1</v>
      </c>
      <c r="AN38">
        <v>0</v>
      </c>
      <c r="AO38">
        <v>1</v>
      </c>
      <c r="AP38">
        <v>0</v>
      </c>
      <c r="AQ38">
        <v>0</v>
      </c>
      <c r="AR38">
        <v>0</v>
      </c>
      <c r="AS38" t="s">
        <v>3</v>
      </c>
      <c r="AT38">
        <v>1.1200000000000001</v>
      </c>
      <c r="AU38" t="s">
        <v>3</v>
      </c>
      <c r="AV38">
        <v>0</v>
      </c>
      <c r="AW38">
        <v>2</v>
      </c>
      <c r="AX38">
        <v>54436579</v>
      </c>
      <c r="AY38">
        <v>1</v>
      </c>
      <c r="AZ38">
        <v>0</v>
      </c>
      <c r="BA38">
        <v>38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X38">
        <f>ROUND(Y38*Source!I39,9)</f>
        <v>0.39200000000000002</v>
      </c>
      <c r="CY38">
        <f>AB38</f>
        <v>83.3</v>
      </c>
      <c r="CZ38">
        <f>AF38</f>
        <v>10.4</v>
      </c>
      <c r="DA38">
        <f>AJ38</f>
        <v>7.65</v>
      </c>
      <c r="DB38">
        <f t="shared" si="1"/>
        <v>11.65</v>
      </c>
      <c r="DC38">
        <f t="shared" si="2"/>
        <v>0.06</v>
      </c>
      <c r="DD38" t="s">
        <v>3</v>
      </c>
      <c r="DE38" t="s">
        <v>3</v>
      </c>
      <c r="DF38">
        <f>ROUND(AE38*CX38,2)</f>
        <v>0</v>
      </c>
      <c r="DG38">
        <f>ROUND(ROUND(AF38*CX38,2)*AJ38,2)</f>
        <v>31.21</v>
      </c>
      <c r="DH38">
        <f>ROUND(ROUND(AG38*CX38,2)*AK38,2)</f>
        <v>0.56999999999999995</v>
      </c>
      <c r="DI38">
        <f t="shared" si="18"/>
        <v>0</v>
      </c>
      <c r="DJ38">
        <f>DG38</f>
        <v>31.21</v>
      </c>
      <c r="DK38">
        <v>0</v>
      </c>
    </row>
    <row r="39" spans="1:115" x14ac:dyDescent="0.2">
      <c r="A39">
        <f>ROW(Source!A39)</f>
        <v>39</v>
      </c>
      <c r="B39">
        <v>54436342</v>
      </c>
      <c r="C39">
        <v>54436572</v>
      </c>
      <c r="D39">
        <v>30516999</v>
      </c>
      <c r="E39">
        <v>30515945</v>
      </c>
      <c r="F39">
        <v>1</v>
      </c>
      <c r="G39">
        <v>30515945</v>
      </c>
      <c r="H39">
        <v>2</v>
      </c>
      <c r="I39" t="s">
        <v>487</v>
      </c>
      <c r="J39" t="s">
        <v>3</v>
      </c>
      <c r="K39" t="s">
        <v>488</v>
      </c>
      <c r="L39">
        <v>1344</v>
      </c>
      <c r="N39">
        <v>1008</v>
      </c>
      <c r="O39" t="s">
        <v>489</v>
      </c>
      <c r="P39" t="s">
        <v>489</v>
      </c>
      <c r="Q39">
        <v>1</v>
      </c>
      <c r="W39">
        <v>0</v>
      </c>
      <c r="X39">
        <v>-1180195794</v>
      </c>
      <c r="Y39">
        <f t="shared" si="0"/>
        <v>1.49</v>
      </c>
      <c r="AA39">
        <v>0</v>
      </c>
      <c r="AB39">
        <v>1.05</v>
      </c>
      <c r="AC39">
        <v>0</v>
      </c>
      <c r="AD39">
        <v>0</v>
      </c>
      <c r="AE39">
        <v>0</v>
      </c>
      <c r="AF39">
        <v>1</v>
      </c>
      <c r="AG39">
        <v>0</v>
      </c>
      <c r="AH39">
        <v>0</v>
      </c>
      <c r="AI39">
        <v>1</v>
      </c>
      <c r="AJ39">
        <v>1</v>
      </c>
      <c r="AK39">
        <v>1</v>
      </c>
      <c r="AL39">
        <v>1</v>
      </c>
      <c r="AN39">
        <v>0</v>
      </c>
      <c r="AO39">
        <v>1</v>
      </c>
      <c r="AP39">
        <v>0</v>
      </c>
      <c r="AQ39">
        <v>0</v>
      </c>
      <c r="AR39">
        <v>0</v>
      </c>
      <c r="AS39" t="s">
        <v>3</v>
      </c>
      <c r="AT39">
        <v>1.49</v>
      </c>
      <c r="AU39" t="s">
        <v>3</v>
      </c>
      <c r="AV39">
        <v>0</v>
      </c>
      <c r="AW39">
        <v>2</v>
      </c>
      <c r="AX39">
        <v>54436580</v>
      </c>
      <c r="AY39">
        <v>1</v>
      </c>
      <c r="AZ39">
        <v>0</v>
      </c>
      <c r="BA39">
        <v>39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X39">
        <f>ROUND(Y39*Source!I39,9)</f>
        <v>0.52149999999999996</v>
      </c>
      <c r="CY39">
        <f>AB39</f>
        <v>1.05</v>
      </c>
      <c r="CZ39">
        <f>AF39</f>
        <v>1</v>
      </c>
      <c r="DA39">
        <f>AJ39</f>
        <v>1</v>
      </c>
      <c r="DB39">
        <f t="shared" si="1"/>
        <v>1.49</v>
      </c>
      <c r="DC39">
        <f t="shared" si="2"/>
        <v>0</v>
      </c>
      <c r="DD39" t="s">
        <v>3</v>
      </c>
      <c r="DE39" t="s">
        <v>3</v>
      </c>
      <c r="DF39">
        <f>ROUND(AE39*CX39,2)</f>
        <v>0</v>
      </c>
      <c r="DG39">
        <f>ROUND(AF39*CX39,2)</f>
        <v>0.52</v>
      </c>
      <c r="DH39">
        <f>ROUND(AG39*CX39,2)</f>
        <v>0</v>
      </c>
      <c r="DI39">
        <f t="shared" si="18"/>
        <v>0</v>
      </c>
      <c r="DJ39">
        <f>DG39</f>
        <v>0.52</v>
      </c>
      <c r="DK39">
        <v>0</v>
      </c>
    </row>
    <row r="40" spans="1:115" x14ac:dyDescent="0.2">
      <c r="A40">
        <f>ROW(Source!A39)</f>
        <v>39</v>
      </c>
      <c r="B40">
        <v>54436342</v>
      </c>
      <c r="C40">
        <v>54436572</v>
      </c>
      <c r="D40">
        <v>30571226</v>
      </c>
      <c r="E40">
        <v>1</v>
      </c>
      <c r="F40">
        <v>1</v>
      </c>
      <c r="G40">
        <v>30515945</v>
      </c>
      <c r="H40">
        <v>3</v>
      </c>
      <c r="I40" t="s">
        <v>82</v>
      </c>
      <c r="J40" t="s">
        <v>84</v>
      </c>
      <c r="K40" t="s">
        <v>83</v>
      </c>
      <c r="L40">
        <v>1348</v>
      </c>
      <c r="N40">
        <v>1009</v>
      </c>
      <c r="O40" t="s">
        <v>51</v>
      </c>
      <c r="P40" t="s">
        <v>51</v>
      </c>
      <c r="Q40">
        <v>1000</v>
      </c>
      <c r="W40">
        <v>0</v>
      </c>
      <c r="X40">
        <v>1943683001</v>
      </c>
      <c r="Y40">
        <f t="shared" si="0"/>
        <v>8.9999999999999993E-3</v>
      </c>
      <c r="AA40">
        <v>62326.44</v>
      </c>
      <c r="AB40">
        <v>0</v>
      </c>
      <c r="AC40">
        <v>0</v>
      </c>
      <c r="AD40">
        <v>0</v>
      </c>
      <c r="AE40">
        <v>18660.61</v>
      </c>
      <c r="AF40">
        <v>0</v>
      </c>
      <c r="AG40">
        <v>0</v>
      </c>
      <c r="AH40">
        <v>0</v>
      </c>
      <c r="AI40">
        <v>3.34</v>
      </c>
      <c r="AJ40">
        <v>1</v>
      </c>
      <c r="AK40">
        <v>1</v>
      </c>
      <c r="AL40">
        <v>1</v>
      </c>
      <c r="AN40">
        <v>0</v>
      </c>
      <c r="AO40">
        <v>0</v>
      </c>
      <c r="AP40">
        <v>0</v>
      </c>
      <c r="AQ40">
        <v>0</v>
      </c>
      <c r="AR40">
        <v>0</v>
      </c>
      <c r="AS40" t="s">
        <v>3</v>
      </c>
      <c r="AT40">
        <v>8.9999999999999993E-3</v>
      </c>
      <c r="AU40" t="s">
        <v>3</v>
      </c>
      <c r="AV40">
        <v>0</v>
      </c>
      <c r="AW40">
        <v>1</v>
      </c>
      <c r="AX40">
        <v>-1</v>
      </c>
      <c r="AY40">
        <v>0</v>
      </c>
      <c r="AZ40">
        <v>0</v>
      </c>
      <c r="BA40" t="s">
        <v>3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X40">
        <f>ROUND(Y40*Source!I39,9)</f>
        <v>3.15E-3</v>
      </c>
      <c r="CY40">
        <f>AA40</f>
        <v>62326.44</v>
      </c>
      <c r="CZ40">
        <f>AE40</f>
        <v>18660.61</v>
      </c>
      <c r="DA40">
        <f>AI40</f>
        <v>3.34</v>
      </c>
      <c r="DB40">
        <f t="shared" si="1"/>
        <v>167.95</v>
      </c>
      <c r="DC40">
        <f t="shared" si="2"/>
        <v>0</v>
      </c>
      <c r="DD40" t="s">
        <v>3</v>
      </c>
      <c r="DE40" t="s">
        <v>3</v>
      </c>
      <c r="DF40">
        <f>ROUND(ROUND(AE40*CX40,2)*AI40,2)</f>
        <v>196.33</v>
      </c>
      <c r="DG40">
        <f>ROUND(AF40*CX40,2)</f>
        <v>0</v>
      </c>
      <c r="DH40">
        <f>ROUND(AG40*CX40,2)</f>
        <v>0</v>
      </c>
      <c r="DI40">
        <f t="shared" si="18"/>
        <v>0</v>
      </c>
      <c r="DJ40">
        <f>DF40</f>
        <v>196.33</v>
      </c>
      <c r="DK40">
        <v>0</v>
      </c>
    </row>
    <row r="41" spans="1:115" x14ac:dyDescent="0.2">
      <c r="A41">
        <f>ROW(Source!A39)</f>
        <v>39</v>
      </c>
      <c r="B41">
        <v>54436342</v>
      </c>
      <c r="C41">
        <v>54436572</v>
      </c>
      <c r="D41">
        <v>30571523</v>
      </c>
      <c r="E41">
        <v>1</v>
      </c>
      <c r="F41">
        <v>1</v>
      </c>
      <c r="G41">
        <v>30515945</v>
      </c>
      <c r="H41">
        <v>3</v>
      </c>
      <c r="I41" t="s">
        <v>528</v>
      </c>
      <c r="J41" t="s">
        <v>529</v>
      </c>
      <c r="K41" t="s">
        <v>530</v>
      </c>
      <c r="L41">
        <v>1348</v>
      </c>
      <c r="N41">
        <v>1009</v>
      </c>
      <c r="O41" t="s">
        <v>51</v>
      </c>
      <c r="P41" t="s">
        <v>51</v>
      </c>
      <c r="Q41">
        <v>1000</v>
      </c>
      <c r="W41">
        <v>0</v>
      </c>
      <c r="X41">
        <v>-904493642</v>
      </c>
      <c r="Y41">
        <f t="shared" si="0"/>
        <v>1.5E-3</v>
      </c>
      <c r="AA41">
        <v>155320.70000000001</v>
      </c>
      <c r="AB41">
        <v>0</v>
      </c>
      <c r="AC41">
        <v>0</v>
      </c>
      <c r="AD41">
        <v>0</v>
      </c>
      <c r="AE41">
        <v>6303.6</v>
      </c>
      <c r="AF41">
        <v>0</v>
      </c>
      <c r="AG41">
        <v>0</v>
      </c>
      <c r="AH41">
        <v>0</v>
      </c>
      <c r="AI41">
        <v>24.64</v>
      </c>
      <c r="AJ41">
        <v>1</v>
      </c>
      <c r="AK41">
        <v>1</v>
      </c>
      <c r="AL41">
        <v>1</v>
      </c>
      <c r="AN41">
        <v>0</v>
      </c>
      <c r="AO41">
        <v>1</v>
      </c>
      <c r="AP41">
        <v>0</v>
      </c>
      <c r="AQ41">
        <v>0</v>
      </c>
      <c r="AR41">
        <v>0</v>
      </c>
      <c r="AS41" t="s">
        <v>3</v>
      </c>
      <c r="AT41">
        <v>1.5E-3</v>
      </c>
      <c r="AU41" t="s">
        <v>3</v>
      </c>
      <c r="AV41">
        <v>0</v>
      </c>
      <c r="AW41">
        <v>2</v>
      </c>
      <c r="AX41">
        <v>54436581</v>
      </c>
      <c r="AY41">
        <v>1</v>
      </c>
      <c r="AZ41">
        <v>0</v>
      </c>
      <c r="BA41">
        <v>40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X41">
        <f>ROUND(Y41*Source!I39,9)</f>
        <v>5.2499999999999997E-4</v>
      </c>
      <c r="CY41">
        <f>AA41</f>
        <v>155320.70000000001</v>
      </c>
      <c r="CZ41">
        <f>AE41</f>
        <v>6303.6</v>
      </c>
      <c r="DA41">
        <f>AI41</f>
        <v>24.64</v>
      </c>
      <c r="DB41">
        <f t="shared" si="1"/>
        <v>9.4600000000000009</v>
      </c>
      <c r="DC41">
        <f t="shared" si="2"/>
        <v>0</v>
      </c>
      <c r="DD41" t="s">
        <v>3</v>
      </c>
      <c r="DE41" t="s">
        <v>3</v>
      </c>
      <c r="DF41">
        <f>ROUND(ROUND(AE41*CX41,2)*AI41,2)</f>
        <v>81.56</v>
      </c>
      <c r="DG41">
        <f>ROUND(AF41*CX41,2)</f>
        <v>0</v>
      </c>
      <c r="DH41">
        <f>ROUND(AG41*CX41,2)</f>
        <v>0</v>
      </c>
      <c r="DI41">
        <f t="shared" si="18"/>
        <v>0</v>
      </c>
      <c r="DJ41">
        <f>DF41</f>
        <v>81.56</v>
      </c>
      <c r="DK41">
        <v>0</v>
      </c>
    </row>
    <row r="42" spans="1:115" x14ac:dyDescent="0.2">
      <c r="A42">
        <f>ROW(Source!A41)</f>
        <v>41</v>
      </c>
      <c r="B42">
        <v>54436342</v>
      </c>
      <c r="C42">
        <v>54436584</v>
      </c>
      <c r="D42">
        <v>30515951</v>
      </c>
      <c r="E42">
        <v>30515945</v>
      </c>
      <c r="F42">
        <v>1</v>
      </c>
      <c r="G42">
        <v>30515945</v>
      </c>
      <c r="H42">
        <v>1</v>
      </c>
      <c r="I42" t="s">
        <v>477</v>
      </c>
      <c r="J42" t="s">
        <v>3</v>
      </c>
      <c r="K42" t="s">
        <v>478</v>
      </c>
      <c r="L42">
        <v>1191</v>
      </c>
      <c r="N42">
        <v>1013</v>
      </c>
      <c r="O42" t="s">
        <v>479</v>
      </c>
      <c r="P42" t="s">
        <v>479</v>
      </c>
      <c r="Q42">
        <v>1</v>
      </c>
      <c r="W42">
        <v>0</v>
      </c>
      <c r="X42">
        <v>476480486</v>
      </c>
      <c r="Y42">
        <f t="shared" si="0"/>
        <v>2.13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1</v>
      </c>
      <c r="AJ42">
        <v>1</v>
      </c>
      <c r="AK42">
        <v>1</v>
      </c>
      <c r="AL42">
        <v>1</v>
      </c>
      <c r="AN42">
        <v>0</v>
      </c>
      <c r="AO42">
        <v>1</v>
      </c>
      <c r="AP42">
        <v>0</v>
      </c>
      <c r="AQ42">
        <v>0</v>
      </c>
      <c r="AR42">
        <v>0</v>
      </c>
      <c r="AS42" t="s">
        <v>3</v>
      </c>
      <c r="AT42">
        <v>2.13</v>
      </c>
      <c r="AU42" t="s">
        <v>3</v>
      </c>
      <c r="AV42">
        <v>1</v>
      </c>
      <c r="AW42">
        <v>2</v>
      </c>
      <c r="AX42">
        <v>54436590</v>
      </c>
      <c r="AY42">
        <v>1</v>
      </c>
      <c r="AZ42">
        <v>0</v>
      </c>
      <c r="BA42">
        <v>42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X42">
        <f>ROUND(Y42*Source!I41,9)</f>
        <v>0.74550000000000005</v>
      </c>
      <c r="CY42">
        <f>AD42</f>
        <v>0</v>
      </c>
      <c r="CZ42">
        <f>AH42</f>
        <v>0</v>
      </c>
      <c r="DA42">
        <f>AL42</f>
        <v>1</v>
      </c>
      <c r="DB42">
        <f t="shared" si="1"/>
        <v>0</v>
      </c>
      <c r="DC42">
        <f t="shared" si="2"/>
        <v>0</v>
      </c>
      <c r="DD42" t="s">
        <v>3</v>
      </c>
      <c r="DE42" t="s">
        <v>3</v>
      </c>
      <c r="DF42">
        <f>ROUND(AE42*CX42,2)</f>
        <v>0</v>
      </c>
      <c r="DG42">
        <f>ROUND(AF42*CX42,2)</f>
        <v>0</v>
      </c>
      <c r="DH42">
        <f>ROUND(AG42*CX42,2)</f>
        <v>0</v>
      </c>
      <c r="DI42">
        <f t="shared" si="18"/>
        <v>0</v>
      </c>
      <c r="DJ42">
        <f>DI42</f>
        <v>0</v>
      </c>
      <c r="DK42">
        <v>0</v>
      </c>
    </row>
    <row r="43" spans="1:115" x14ac:dyDescent="0.2">
      <c r="A43">
        <f>ROW(Source!A41)</f>
        <v>41</v>
      </c>
      <c r="B43">
        <v>54436342</v>
      </c>
      <c r="C43">
        <v>54436584</v>
      </c>
      <c r="D43">
        <v>30596074</v>
      </c>
      <c r="E43">
        <v>1</v>
      </c>
      <c r="F43">
        <v>1</v>
      </c>
      <c r="G43">
        <v>30515945</v>
      </c>
      <c r="H43">
        <v>2</v>
      </c>
      <c r="I43" t="s">
        <v>480</v>
      </c>
      <c r="J43" t="s">
        <v>481</v>
      </c>
      <c r="K43" t="s">
        <v>482</v>
      </c>
      <c r="L43">
        <v>1367</v>
      </c>
      <c r="N43">
        <v>1011</v>
      </c>
      <c r="O43" t="s">
        <v>483</v>
      </c>
      <c r="P43" t="s">
        <v>483</v>
      </c>
      <c r="Q43">
        <v>1</v>
      </c>
      <c r="W43">
        <v>0</v>
      </c>
      <c r="X43">
        <v>-628430174</v>
      </c>
      <c r="Y43">
        <f t="shared" si="0"/>
        <v>0.01</v>
      </c>
      <c r="AA43">
        <v>0</v>
      </c>
      <c r="AB43">
        <v>870.15</v>
      </c>
      <c r="AC43">
        <v>431.05</v>
      </c>
      <c r="AD43">
        <v>0</v>
      </c>
      <c r="AE43">
        <v>0</v>
      </c>
      <c r="AF43">
        <v>76.81</v>
      </c>
      <c r="AG43">
        <v>14.36</v>
      </c>
      <c r="AH43">
        <v>0</v>
      </c>
      <c r="AI43">
        <v>1</v>
      </c>
      <c r="AJ43">
        <v>10.82</v>
      </c>
      <c r="AK43">
        <v>28.67</v>
      </c>
      <c r="AL43">
        <v>1</v>
      </c>
      <c r="AN43">
        <v>0</v>
      </c>
      <c r="AO43">
        <v>1</v>
      </c>
      <c r="AP43">
        <v>0</v>
      </c>
      <c r="AQ43">
        <v>0</v>
      </c>
      <c r="AR43">
        <v>0</v>
      </c>
      <c r="AS43" t="s">
        <v>3</v>
      </c>
      <c r="AT43">
        <v>0.01</v>
      </c>
      <c r="AU43" t="s">
        <v>3</v>
      </c>
      <c r="AV43">
        <v>0</v>
      </c>
      <c r="AW43">
        <v>2</v>
      </c>
      <c r="AX43">
        <v>54436591</v>
      </c>
      <c r="AY43">
        <v>1</v>
      </c>
      <c r="AZ43">
        <v>0</v>
      </c>
      <c r="BA43">
        <v>43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X43">
        <f>ROUND(Y43*Source!I41,9)</f>
        <v>3.5000000000000001E-3</v>
      </c>
      <c r="CY43">
        <f>AB43</f>
        <v>870.15</v>
      </c>
      <c r="CZ43">
        <f>AF43</f>
        <v>76.81</v>
      </c>
      <c r="DA43">
        <f>AJ43</f>
        <v>10.82</v>
      </c>
      <c r="DB43">
        <f t="shared" si="1"/>
        <v>0.77</v>
      </c>
      <c r="DC43">
        <f t="shared" si="2"/>
        <v>0.14000000000000001</v>
      </c>
      <c r="DD43" t="s">
        <v>3</v>
      </c>
      <c r="DE43" t="s">
        <v>3</v>
      </c>
      <c r="DF43">
        <f>ROUND(AE43*CX43,2)</f>
        <v>0</v>
      </c>
      <c r="DG43">
        <f>ROUND(ROUND(AF43*CX43,2)*AJ43,2)</f>
        <v>2.92</v>
      </c>
      <c r="DH43">
        <f>ROUND(ROUND(AG43*CX43,2)*AK43,2)</f>
        <v>1.43</v>
      </c>
      <c r="DI43">
        <f t="shared" si="18"/>
        <v>0</v>
      </c>
      <c r="DJ43">
        <f>DG43</f>
        <v>2.92</v>
      </c>
      <c r="DK43">
        <v>0</v>
      </c>
    </row>
    <row r="44" spans="1:115" x14ac:dyDescent="0.2">
      <c r="A44">
        <f>ROW(Source!A41)</f>
        <v>41</v>
      </c>
      <c r="B44">
        <v>54436342</v>
      </c>
      <c r="C44">
        <v>54436584</v>
      </c>
      <c r="D44">
        <v>30595414</v>
      </c>
      <c r="E44">
        <v>1</v>
      </c>
      <c r="F44">
        <v>1</v>
      </c>
      <c r="G44">
        <v>30515945</v>
      </c>
      <c r="H44">
        <v>2</v>
      </c>
      <c r="I44" t="s">
        <v>531</v>
      </c>
      <c r="J44" t="s">
        <v>532</v>
      </c>
      <c r="K44" t="s">
        <v>533</v>
      </c>
      <c r="L44">
        <v>1367</v>
      </c>
      <c r="N44">
        <v>1011</v>
      </c>
      <c r="O44" t="s">
        <v>483</v>
      </c>
      <c r="P44" t="s">
        <v>483</v>
      </c>
      <c r="Q44">
        <v>1</v>
      </c>
      <c r="W44">
        <v>0</v>
      </c>
      <c r="X44">
        <v>482200787</v>
      </c>
      <c r="Y44">
        <f t="shared" si="0"/>
        <v>0.01</v>
      </c>
      <c r="AA44">
        <v>0</v>
      </c>
      <c r="AB44">
        <v>1186.6600000000001</v>
      </c>
      <c r="AC44">
        <v>391.13</v>
      </c>
      <c r="AD44">
        <v>0</v>
      </c>
      <c r="AE44">
        <v>0</v>
      </c>
      <c r="AF44">
        <v>104.46</v>
      </c>
      <c r="AG44">
        <v>13.03</v>
      </c>
      <c r="AH44">
        <v>0</v>
      </c>
      <c r="AI44">
        <v>1</v>
      </c>
      <c r="AJ44">
        <v>10.85</v>
      </c>
      <c r="AK44">
        <v>28.67</v>
      </c>
      <c r="AL44">
        <v>1</v>
      </c>
      <c r="AN44">
        <v>0</v>
      </c>
      <c r="AO44">
        <v>1</v>
      </c>
      <c r="AP44">
        <v>0</v>
      </c>
      <c r="AQ44">
        <v>0</v>
      </c>
      <c r="AR44">
        <v>0</v>
      </c>
      <c r="AS44" t="s">
        <v>3</v>
      </c>
      <c r="AT44">
        <v>0.01</v>
      </c>
      <c r="AU44" t="s">
        <v>3</v>
      </c>
      <c r="AV44">
        <v>0</v>
      </c>
      <c r="AW44">
        <v>2</v>
      </c>
      <c r="AX44">
        <v>54436592</v>
      </c>
      <c r="AY44">
        <v>1</v>
      </c>
      <c r="AZ44">
        <v>0</v>
      </c>
      <c r="BA44">
        <v>44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X44">
        <f>ROUND(Y44*Source!I41,9)</f>
        <v>3.5000000000000001E-3</v>
      </c>
      <c r="CY44">
        <f>AB44</f>
        <v>1186.6600000000001</v>
      </c>
      <c r="CZ44">
        <f>AF44</f>
        <v>104.46</v>
      </c>
      <c r="DA44">
        <f>AJ44</f>
        <v>10.85</v>
      </c>
      <c r="DB44">
        <f t="shared" si="1"/>
        <v>1.04</v>
      </c>
      <c r="DC44">
        <f t="shared" si="2"/>
        <v>0.13</v>
      </c>
      <c r="DD44" t="s">
        <v>3</v>
      </c>
      <c r="DE44" t="s">
        <v>3</v>
      </c>
      <c r="DF44">
        <f>ROUND(AE44*CX44,2)</f>
        <v>0</v>
      </c>
      <c r="DG44">
        <f>ROUND(ROUND(AF44*CX44,2)*AJ44,2)</f>
        <v>4.01</v>
      </c>
      <c r="DH44">
        <f>ROUND(ROUND(AG44*CX44,2)*AK44,2)</f>
        <v>1.43</v>
      </c>
      <c r="DI44">
        <f t="shared" si="18"/>
        <v>0</v>
      </c>
      <c r="DJ44">
        <f>DG44</f>
        <v>4.01</v>
      </c>
      <c r="DK44">
        <v>0</v>
      </c>
    </row>
    <row r="45" spans="1:115" x14ac:dyDescent="0.2">
      <c r="A45">
        <f>ROW(Source!A41)</f>
        <v>41</v>
      </c>
      <c r="B45">
        <v>54436342</v>
      </c>
      <c r="C45">
        <v>54436584</v>
      </c>
      <c r="D45">
        <v>30572504</v>
      </c>
      <c r="E45">
        <v>1</v>
      </c>
      <c r="F45">
        <v>1</v>
      </c>
      <c r="G45">
        <v>30515945</v>
      </c>
      <c r="H45">
        <v>3</v>
      </c>
      <c r="I45" t="s">
        <v>534</v>
      </c>
      <c r="J45" t="s">
        <v>535</v>
      </c>
      <c r="K45" t="s">
        <v>536</v>
      </c>
      <c r="L45">
        <v>1346</v>
      </c>
      <c r="N45">
        <v>1009</v>
      </c>
      <c r="O45" t="s">
        <v>516</v>
      </c>
      <c r="P45" t="s">
        <v>516</v>
      </c>
      <c r="Q45">
        <v>1</v>
      </c>
      <c r="W45">
        <v>0</v>
      </c>
      <c r="X45">
        <v>1751843284</v>
      </c>
      <c r="Y45">
        <f t="shared" si="0"/>
        <v>9</v>
      </c>
      <c r="AA45">
        <v>79.239999999999995</v>
      </c>
      <c r="AB45">
        <v>0</v>
      </c>
      <c r="AC45">
        <v>0</v>
      </c>
      <c r="AD45">
        <v>0</v>
      </c>
      <c r="AE45">
        <v>29.9</v>
      </c>
      <c r="AF45">
        <v>0</v>
      </c>
      <c r="AG45">
        <v>0</v>
      </c>
      <c r="AH45">
        <v>0</v>
      </c>
      <c r="AI45">
        <v>2.65</v>
      </c>
      <c r="AJ45">
        <v>1</v>
      </c>
      <c r="AK45">
        <v>1</v>
      </c>
      <c r="AL45">
        <v>1</v>
      </c>
      <c r="AN45">
        <v>0</v>
      </c>
      <c r="AO45">
        <v>1</v>
      </c>
      <c r="AP45">
        <v>0</v>
      </c>
      <c r="AQ45">
        <v>0</v>
      </c>
      <c r="AR45">
        <v>0</v>
      </c>
      <c r="AS45" t="s">
        <v>3</v>
      </c>
      <c r="AT45">
        <v>9</v>
      </c>
      <c r="AU45" t="s">
        <v>3</v>
      </c>
      <c r="AV45">
        <v>0</v>
      </c>
      <c r="AW45">
        <v>2</v>
      </c>
      <c r="AX45">
        <v>54436593</v>
      </c>
      <c r="AY45">
        <v>1</v>
      </c>
      <c r="AZ45">
        <v>0</v>
      </c>
      <c r="BA45">
        <v>45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X45">
        <f>ROUND(Y45*Source!I41,9)</f>
        <v>3.15</v>
      </c>
      <c r="CY45">
        <f>AA45</f>
        <v>79.239999999999995</v>
      </c>
      <c r="CZ45">
        <f>AE45</f>
        <v>29.9</v>
      </c>
      <c r="DA45">
        <f>AI45</f>
        <v>2.65</v>
      </c>
      <c r="DB45">
        <f t="shared" si="1"/>
        <v>269.10000000000002</v>
      </c>
      <c r="DC45">
        <f t="shared" si="2"/>
        <v>0</v>
      </c>
      <c r="DD45" t="s">
        <v>3</v>
      </c>
      <c r="DE45" t="s">
        <v>3</v>
      </c>
      <c r="DF45">
        <f>ROUND(ROUND(AE45*CX45,2)*AI45,2)</f>
        <v>249.6</v>
      </c>
      <c r="DG45">
        <f t="shared" ref="DG45:DG76" si="19">ROUND(AF45*CX45,2)</f>
        <v>0</v>
      </c>
      <c r="DH45">
        <f t="shared" ref="DH45:DH76" si="20">ROUND(AG45*CX45,2)</f>
        <v>0</v>
      </c>
      <c r="DI45">
        <f t="shared" si="18"/>
        <v>0</v>
      </c>
      <c r="DJ45">
        <f>DF45</f>
        <v>249.6</v>
      </c>
      <c r="DK45">
        <v>0</v>
      </c>
    </row>
    <row r="46" spans="1:115" x14ac:dyDescent="0.2">
      <c r="A46">
        <f>ROW(Source!A41)</f>
        <v>41</v>
      </c>
      <c r="B46">
        <v>54436342</v>
      </c>
      <c r="C46">
        <v>54436584</v>
      </c>
      <c r="D46">
        <v>30571951</v>
      </c>
      <c r="E46">
        <v>1</v>
      </c>
      <c r="F46">
        <v>1</v>
      </c>
      <c r="G46">
        <v>30515945</v>
      </c>
      <c r="H46">
        <v>3</v>
      </c>
      <c r="I46" t="s">
        <v>537</v>
      </c>
      <c r="J46" t="s">
        <v>538</v>
      </c>
      <c r="K46" t="s">
        <v>539</v>
      </c>
      <c r="L46">
        <v>1348</v>
      </c>
      <c r="N46">
        <v>1009</v>
      </c>
      <c r="O46" t="s">
        <v>51</v>
      </c>
      <c r="P46" t="s">
        <v>51</v>
      </c>
      <c r="Q46">
        <v>1000</v>
      </c>
      <c r="W46">
        <v>0</v>
      </c>
      <c r="X46">
        <v>1320659850</v>
      </c>
      <c r="Y46">
        <f t="shared" si="0"/>
        <v>1.48E-3</v>
      </c>
      <c r="AA46">
        <v>54151.11</v>
      </c>
      <c r="AB46">
        <v>0</v>
      </c>
      <c r="AC46">
        <v>0</v>
      </c>
      <c r="AD46">
        <v>0</v>
      </c>
      <c r="AE46">
        <v>12534.98</v>
      </c>
      <c r="AF46">
        <v>0</v>
      </c>
      <c r="AG46">
        <v>0</v>
      </c>
      <c r="AH46">
        <v>0</v>
      </c>
      <c r="AI46">
        <v>4.32</v>
      </c>
      <c r="AJ46">
        <v>1</v>
      </c>
      <c r="AK46">
        <v>1</v>
      </c>
      <c r="AL46">
        <v>1</v>
      </c>
      <c r="AN46">
        <v>0</v>
      </c>
      <c r="AO46">
        <v>1</v>
      </c>
      <c r="AP46">
        <v>0</v>
      </c>
      <c r="AQ46">
        <v>0</v>
      </c>
      <c r="AR46">
        <v>0</v>
      </c>
      <c r="AS46" t="s">
        <v>3</v>
      </c>
      <c r="AT46">
        <v>1.48E-3</v>
      </c>
      <c r="AU46" t="s">
        <v>3</v>
      </c>
      <c r="AV46">
        <v>0</v>
      </c>
      <c r="AW46">
        <v>2</v>
      </c>
      <c r="AX46">
        <v>54436594</v>
      </c>
      <c r="AY46">
        <v>1</v>
      </c>
      <c r="AZ46">
        <v>0</v>
      </c>
      <c r="BA46">
        <v>46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X46">
        <f>ROUND(Y46*Source!I41,9)</f>
        <v>5.1800000000000001E-4</v>
      </c>
      <c r="CY46">
        <f>AA46</f>
        <v>54151.11</v>
      </c>
      <c r="CZ46">
        <f>AE46</f>
        <v>12534.98</v>
      </c>
      <c r="DA46">
        <f>AI46</f>
        <v>4.32</v>
      </c>
      <c r="DB46">
        <f t="shared" si="1"/>
        <v>18.55</v>
      </c>
      <c r="DC46">
        <f t="shared" si="2"/>
        <v>0</v>
      </c>
      <c r="DD46" t="s">
        <v>3</v>
      </c>
      <c r="DE46" t="s">
        <v>3</v>
      </c>
      <c r="DF46">
        <f>ROUND(ROUND(AE46*CX46,2)*AI46,2)</f>
        <v>28.04</v>
      </c>
      <c r="DG46">
        <f t="shared" si="19"/>
        <v>0</v>
      </c>
      <c r="DH46">
        <f t="shared" si="20"/>
        <v>0</v>
      </c>
      <c r="DI46">
        <f t="shared" si="18"/>
        <v>0</v>
      </c>
      <c r="DJ46">
        <f>DF46</f>
        <v>28.04</v>
      </c>
      <c r="DK46">
        <v>0</v>
      </c>
    </row>
    <row r="47" spans="1:115" x14ac:dyDescent="0.2">
      <c r="A47">
        <f>ROW(Source!A77)</f>
        <v>77</v>
      </c>
      <c r="B47">
        <v>54436342</v>
      </c>
      <c r="C47">
        <v>54436652</v>
      </c>
      <c r="D47">
        <v>30515951</v>
      </c>
      <c r="E47">
        <v>30515945</v>
      </c>
      <c r="F47">
        <v>1</v>
      </c>
      <c r="G47">
        <v>30515945</v>
      </c>
      <c r="H47">
        <v>1</v>
      </c>
      <c r="I47" t="s">
        <v>477</v>
      </c>
      <c r="J47" t="s">
        <v>3</v>
      </c>
      <c r="K47" t="s">
        <v>478</v>
      </c>
      <c r="L47">
        <v>1191</v>
      </c>
      <c r="N47">
        <v>1013</v>
      </c>
      <c r="O47" t="s">
        <v>479</v>
      </c>
      <c r="P47" t="s">
        <v>479</v>
      </c>
      <c r="Q47">
        <v>1</v>
      </c>
      <c r="W47">
        <v>0</v>
      </c>
      <c r="X47">
        <v>476480486</v>
      </c>
      <c r="Y47">
        <f t="shared" ref="Y47:Y57" si="21">(AT47*0.3)</f>
        <v>6.81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N47">
        <v>0</v>
      </c>
      <c r="AO47">
        <v>1</v>
      </c>
      <c r="AP47">
        <v>1</v>
      </c>
      <c r="AQ47">
        <v>0</v>
      </c>
      <c r="AR47">
        <v>0</v>
      </c>
      <c r="AS47" t="s">
        <v>3</v>
      </c>
      <c r="AT47">
        <v>22.7</v>
      </c>
      <c r="AU47" t="s">
        <v>151</v>
      </c>
      <c r="AV47">
        <v>1</v>
      </c>
      <c r="AW47">
        <v>2</v>
      </c>
      <c r="AX47">
        <v>54436654</v>
      </c>
      <c r="AY47">
        <v>1</v>
      </c>
      <c r="AZ47">
        <v>0</v>
      </c>
      <c r="BA47">
        <v>47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X47">
        <f>ROUND(Y47*Source!I77,9)</f>
        <v>34.049999999999997</v>
      </c>
      <c r="CY47">
        <f t="shared" ref="CY47:CY74" si="22">AD47</f>
        <v>0</v>
      </c>
      <c r="CZ47">
        <f t="shared" ref="CZ47:CZ74" si="23">AH47</f>
        <v>0</v>
      </c>
      <c r="DA47">
        <f t="shared" ref="DA47:DA74" si="24">AL47</f>
        <v>1</v>
      </c>
      <c r="DB47">
        <f t="shared" ref="DB47:DB57" si="25">ROUND((ROUND(AT47*CZ47,2)*0.3),6)</f>
        <v>0</v>
      </c>
      <c r="DC47">
        <f t="shared" ref="DC47:DC57" si="26">ROUND((ROUND(AT47*AG47,2)*0.3),6)</f>
        <v>0</v>
      </c>
      <c r="DD47" t="s">
        <v>3</v>
      </c>
      <c r="DE47" t="s">
        <v>3</v>
      </c>
      <c r="DF47">
        <f t="shared" ref="DF47:DF78" si="27">ROUND(AE47*CX47,2)</f>
        <v>0</v>
      </c>
      <c r="DG47">
        <f t="shared" si="19"/>
        <v>0</v>
      </c>
      <c r="DH47">
        <f t="shared" si="20"/>
        <v>0</v>
      </c>
      <c r="DI47">
        <f t="shared" si="18"/>
        <v>0</v>
      </c>
      <c r="DJ47">
        <f t="shared" ref="DJ47:DJ74" si="28">DI47</f>
        <v>0</v>
      </c>
      <c r="DK47">
        <v>0</v>
      </c>
    </row>
    <row r="48" spans="1:115" x14ac:dyDescent="0.2">
      <c r="A48">
        <f>ROW(Source!A78)</f>
        <v>78</v>
      </c>
      <c r="B48">
        <v>54436342</v>
      </c>
      <c r="C48">
        <v>54436655</v>
      </c>
      <c r="D48">
        <v>30515951</v>
      </c>
      <c r="E48">
        <v>30515945</v>
      </c>
      <c r="F48">
        <v>1</v>
      </c>
      <c r="G48">
        <v>30515945</v>
      </c>
      <c r="H48">
        <v>1</v>
      </c>
      <c r="I48" t="s">
        <v>477</v>
      </c>
      <c r="J48" t="s">
        <v>3</v>
      </c>
      <c r="K48" t="s">
        <v>478</v>
      </c>
      <c r="L48">
        <v>1191</v>
      </c>
      <c r="N48">
        <v>1013</v>
      </c>
      <c r="O48" t="s">
        <v>479</v>
      </c>
      <c r="P48" t="s">
        <v>479</v>
      </c>
      <c r="Q48">
        <v>1</v>
      </c>
      <c r="W48">
        <v>0</v>
      </c>
      <c r="X48">
        <v>476480486</v>
      </c>
      <c r="Y48">
        <f t="shared" si="21"/>
        <v>5.55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N48">
        <v>0</v>
      </c>
      <c r="AO48">
        <v>1</v>
      </c>
      <c r="AP48">
        <v>1</v>
      </c>
      <c r="AQ48">
        <v>0</v>
      </c>
      <c r="AR48">
        <v>0</v>
      </c>
      <c r="AS48" t="s">
        <v>3</v>
      </c>
      <c r="AT48">
        <v>18.5</v>
      </c>
      <c r="AU48" t="s">
        <v>151</v>
      </c>
      <c r="AV48">
        <v>1</v>
      </c>
      <c r="AW48">
        <v>2</v>
      </c>
      <c r="AX48">
        <v>54436657</v>
      </c>
      <c r="AY48">
        <v>1</v>
      </c>
      <c r="AZ48">
        <v>0</v>
      </c>
      <c r="BA48">
        <v>48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X48">
        <f>ROUND(Y48*Source!I78,9)</f>
        <v>5.55</v>
      </c>
      <c r="CY48">
        <f t="shared" si="22"/>
        <v>0</v>
      </c>
      <c r="CZ48">
        <f t="shared" si="23"/>
        <v>0</v>
      </c>
      <c r="DA48">
        <f t="shared" si="24"/>
        <v>1</v>
      </c>
      <c r="DB48">
        <f t="shared" si="25"/>
        <v>0</v>
      </c>
      <c r="DC48">
        <f t="shared" si="26"/>
        <v>0</v>
      </c>
      <c r="DD48" t="s">
        <v>3</v>
      </c>
      <c r="DE48" t="s">
        <v>3</v>
      </c>
      <c r="DF48">
        <f t="shared" si="27"/>
        <v>0</v>
      </c>
      <c r="DG48">
        <f t="shared" si="19"/>
        <v>0</v>
      </c>
      <c r="DH48">
        <f t="shared" si="20"/>
        <v>0</v>
      </c>
      <c r="DI48">
        <f t="shared" si="18"/>
        <v>0</v>
      </c>
      <c r="DJ48">
        <f t="shared" si="28"/>
        <v>0</v>
      </c>
      <c r="DK48">
        <v>0</v>
      </c>
    </row>
    <row r="49" spans="1:115" x14ac:dyDescent="0.2">
      <c r="A49">
        <f>ROW(Source!A79)</f>
        <v>79</v>
      </c>
      <c r="B49">
        <v>54436342</v>
      </c>
      <c r="C49">
        <v>54436658</v>
      </c>
      <c r="D49">
        <v>30515951</v>
      </c>
      <c r="E49">
        <v>30515945</v>
      </c>
      <c r="F49">
        <v>1</v>
      </c>
      <c r="G49">
        <v>30515945</v>
      </c>
      <c r="H49">
        <v>1</v>
      </c>
      <c r="I49" t="s">
        <v>477</v>
      </c>
      <c r="J49" t="s">
        <v>3</v>
      </c>
      <c r="K49" t="s">
        <v>478</v>
      </c>
      <c r="L49">
        <v>1191</v>
      </c>
      <c r="N49">
        <v>1013</v>
      </c>
      <c r="O49" t="s">
        <v>479</v>
      </c>
      <c r="P49" t="s">
        <v>479</v>
      </c>
      <c r="Q49">
        <v>1</v>
      </c>
      <c r="W49">
        <v>0</v>
      </c>
      <c r="X49">
        <v>476480486</v>
      </c>
      <c r="Y49">
        <f t="shared" si="21"/>
        <v>7.4099999999999993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N49">
        <v>0</v>
      </c>
      <c r="AO49">
        <v>1</v>
      </c>
      <c r="AP49">
        <v>1</v>
      </c>
      <c r="AQ49">
        <v>0</v>
      </c>
      <c r="AR49">
        <v>0</v>
      </c>
      <c r="AS49" t="s">
        <v>3</v>
      </c>
      <c r="AT49">
        <v>24.7</v>
      </c>
      <c r="AU49" t="s">
        <v>151</v>
      </c>
      <c r="AV49">
        <v>1</v>
      </c>
      <c r="AW49">
        <v>2</v>
      </c>
      <c r="AX49">
        <v>54436660</v>
      </c>
      <c r="AY49">
        <v>1</v>
      </c>
      <c r="AZ49">
        <v>0</v>
      </c>
      <c r="BA49">
        <v>49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X49">
        <f>ROUND(Y49*Source!I79,9)</f>
        <v>7.41</v>
      </c>
      <c r="CY49">
        <f t="shared" si="22"/>
        <v>0</v>
      </c>
      <c r="CZ49">
        <f t="shared" si="23"/>
        <v>0</v>
      </c>
      <c r="DA49">
        <f t="shared" si="24"/>
        <v>1</v>
      </c>
      <c r="DB49">
        <f t="shared" si="25"/>
        <v>0</v>
      </c>
      <c r="DC49">
        <f t="shared" si="26"/>
        <v>0</v>
      </c>
      <c r="DD49" t="s">
        <v>3</v>
      </c>
      <c r="DE49" t="s">
        <v>3</v>
      </c>
      <c r="DF49">
        <f t="shared" si="27"/>
        <v>0</v>
      </c>
      <c r="DG49">
        <f t="shared" si="19"/>
        <v>0</v>
      </c>
      <c r="DH49">
        <f t="shared" si="20"/>
        <v>0</v>
      </c>
      <c r="DI49">
        <f t="shared" si="18"/>
        <v>0</v>
      </c>
      <c r="DJ49">
        <f t="shared" si="28"/>
        <v>0</v>
      </c>
      <c r="DK49">
        <v>0</v>
      </c>
    </row>
    <row r="50" spans="1:115" x14ac:dyDescent="0.2">
      <c r="A50">
        <f>ROW(Source!A80)</f>
        <v>80</v>
      </c>
      <c r="B50">
        <v>54436342</v>
      </c>
      <c r="C50">
        <v>54436661</v>
      </c>
      <c r="D50">
        <v>30515951</v>
      </c>
      <c r="E50">
        <v>30515945</v>
      </c>
      <c r="F50">
        <v>1</v>
      </c>
      <c r="G50">
        <v>30515945</v>
      </c>
      <c r="H50">
        <v>1</v>
      </c>
      <c r="I50" t="s">
        <v>477</v>
      </c>
      <c r="J50" t="s">
        <v>3</v>
      </c>
      <c r="K50" t="s">
        <v>478</v>
      </c>
      <c r="L50">
        <v>1191</v>
      </c>
      <c r="N50">
        <v>1013</v>
      </c>
      <c r="O50" t="s">
        <v>479</v>
      </c>
      <c r="P50" t="s">
        <v>479</v>
      </c>
      <c r="Q50">
        <v>1</v>
      </c>
      <c r="W50">
        <v>0</v>
      </c>
      <c r="X50">
        <v>476480486</v>
      </c>
      <c r="Y50">
        <f t="shared" si="21"/>
        <v>4.0199999999999996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N50">
        <v>0</v>
      </c>
      <c r="AO50">
        <v>1</v>
      </c>
      <c r="AP50">
        <v>1</v>
      </c>
      <c r="AQ50">
        <v>0</v>
      </c>
      <c r="AR50">
        <v>0</v>
      </c>
      <c r="AS50" t="s">
        <v>3</v>
      </c>
      <c r="AT50">
        <v>13.4</v>
      </c>
      <c r="AU50" t="s">
        <v>151</v>
      </c>
      <c r="AV50">
        <v>1</v>
      </c>
      <c r="AW50">
        <v>2</v>
      </c>
      <c r="AX50">
        <v>54436663</v>
      </c>
      <c r="AY50">
        <v>1</v>
      </c>
      <c r="AZ50">
        <v>0</v>
      </c>
      <c r="BA50">
        <v>50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X50">
        <f>ROUND(Y50*Source!I80,9)</f>
        <v>8.0399999999999991</v>
      </c>
      <c r="CY50">
        <f t="shared" si="22"/>
        <v>0</v>
      </c>
      <c r="CZ50">
        <f t="shared" si="23"/>
        <v>0</v>
      </c>
      <c r="DA50">
        <f t="shared" si="24"/>
        <v>1</v>
      </c>
      <c r="DB50">
        <f t="shared" si="25"/>
        <v>0</v>
      </c>
      <c r="DC50">
        <f t="shared" si="26"/>
        <v>0</v>
      </c>
      <c r="DD50" t="s">
        <v>3</v>
      </c>
      <c r="DE50" t="s">
        <v>3</v>
      </c>
      <c r="DF50">
        <f t="shared" si="27"/>
        <v>0</v>
      </c>
      <c r="DG50">
        <f t="shared" si="19"/>
        <v>0</v>
      </c>
      <c r="DH50">
        <f t="shared" si="20"/>
        <v>0</v>
      </c>
      <c r="DI50">
        <f t="shared" si="18"/>
        <v>0</v>
      </c>
      <c r="DJ50">
        <f t="shared" si="28"/>
        <v>0</v>
      </c>
      <c r="DK50">
        <v>0</v>
      </c>
    </row>
    <row r="51" spans="1:115" x14ac:dyDescent="0.2">
      <c r="A51">
        <f>ROW(Source!A81)</f>
        <v>81</v>
      </c>
      <c r="B51">
        <v>54436342</v>
      </c>
      <c r="C51">
        <v>54436664</v>
      </c>
      <c r="D51">
        <v>30515951</v>
      </c>
      <c r="E51">
        <v>30515945</v>
      </c>
      <c r="F51">
        <v>1</v>
      </c>
      <c r="G51">
        <v>30515945</v>
      </c>
      <c r="H51">
        <v>1</v>
      </c>
      <c r="I51" t="s">
        <v>477</v>
      </c>
      <c r="J51" t="s">
        <v>3</v>
      </c>
      <c r="K51" t="s">
        <v>478</v>
      </c>
      <c r="L51">
        <v>1191</v>
      </c>
      <c r="N51">
        <v>1013</v>
      </c>
      <c r="O51" t="s">
        <v>479</v>
      </c>
      <c r="P51" t="s">
        <v>479</v>
      </c>
      <c r="Q51">
        <v>1</v>
      </c>
      <c r="W51">
        <v>0</v>
      </c>
      <c r="X51">
        <v>476480486</v>
      </c>
      <c r="Y51">
        <f t="shared" si="21"/>
        <v>4.83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1</v>
      </c>
      <c r="AJ51">
        <v>1</v>
      </c>
      <c r="AK51">
        <v>1</v>
      </c>
      <c r="AL51">
        <v>1</v>
      </c>
      <c r="AN51">
        <v>0</v>
      </c>
      <c r="AO51">
        <v>1</v>
      </c>
      <c r="AP51">
        <v>1</v>
      </c>
      <c r="AQ51">
        <v>0</v>
      </c>
      <c r="AR51">
        <v>0</v>
      </c>
      <c r="AS51" t="s">
        <v>3</v>
      </c>
      <c r="AT51">
        <v>16.100000000000001</v>
      </c>
      <c r="AU51" t="s">
        <v>151</v>
      </c>
      <c r="AV51">
        <v>1</v>
      </c>
      <c r="AW51">
        <v>2</v>
      </c>
      <c r="AX51">
        <v>54436666</v>
      </c>
      <c r="AY51">
        <v>1</v>
      </c>
      <c r="AZ51">
        <v>0</v>
      </c>
      <c r="BA51">
        <v>51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X51">
        <f>ROUND(Y51*Source!I81,9)</f>
        <v>0.96599999999999997</v>
      </c>
      <c r="CY51">
        <f t="shared" si="22"/>
        <v>0</v>
      </c>
      <c r="CZ51">
        <f t="shared" si="23"/>
        <v>0</v>
      </c>
      <c r="DA51">
        <f t="shared" si="24"/>
        <v>1</v>
      </c>
      <c r="DB51">
        <f t="shared" si="25"/>
        <v>0</v>
      </c>
      <c r="DC51">
        <f t="shared" si="26"/>
        <v>0</v>
      </c>
      <c r="DD51" t="s">
        <v>3</v>
      </c>
      <c r="DE51" t="s">
        <v>3</v>
      </c>
      <c r="DF51">
        <f t="shared" si="27"/>
        <v>0</v>
      </c>
      <c r="DG51">
        <f t="shared" si="19"/>
        <v>0</v>
      </c>
      <c r="DH51">
        <f t="shared" si="20"/>
        <v>0</v>
      </c>
      <c r="DI51">
        <f t="shared" si="18"/>
        <v>0</v>
      </c>
      <c r="DJ51">
        <f t="shared" si="28"/>
        <v>0</v>
      </c>
      <c r="DK51">
        <v>0</v>
      </c>
    </row>
    <row r="52" spans="1:115" x14ac:dyDescent="0.2">
      <c r="A52">
        <f>ROW(Source!A82)</f>
        <v>82</v>
      </c>
      <c r="B52">
        <v>54436342</v>
      </c>
      <c r="C52">
        <v>54436667</v>
      </c>
      <c r="D52">
        <v>30515951</v>
      </c>
      <c r="E52">
        <v>30515945</v>
      </c>
      <c r="F52">
        <v>1</v>
      </c>
      <c r="G52">
        <v>30515945</v>
      </c>
      <c r="H52">
        <v>1</v>
      </c>
      <c r="I52" t="s">
        <v>477</v>
      </c>
      <c r="J52" t="s">
        <v>3</v>
      </c>
      <c r="K52" t="s">
        <v>478</v>
      </c>
      <c r="L52">
        <v>1191</v>
      </c>
      <c r="N52">
        <v>1013</v>
      </c>
      <c r="O52" t="s">
        <v>479</v>
      </c>
      <c r="P52" t="s">
        <v>479</v>
      </c>
      <c r="Q52">
        <v>1</v>
      </c>
      <c r="W52">
        <v>0</v>
      </c>
      <c r="X52">
        <v>476480486</v>
      </c>
      <c r="Y52">
        <f t="shared" si="21"/>
        <v>1.9679999999999997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N52">
        <v>0</v>
      </c>
      <c r="AO52">
        <v>1</v>
      </c>
      <c r="AP52">
        <v>1</v>
      </c>
      <c r="AQ52">
        <v>0</v>
      </c>
      <c r="AR52">
        <v>0</v>
      </c>
      <c r="AS52" t="s">
        <v>3</v>
      </c>
      <c r="AT52">
        <v>6.56</v>
      </c>
      <c r="AU52" t="s">
        <v>151</v>
      </c>
      <c r="AV52">
        <v>1</v>
      </c>
      <c r="AW52">
        <v>2</v>
      </c>
      <c r="AX52">
        <v>54436669</v>
      </c>
      <c r="AY52">
        <v>1</v>
      </c>
      <c r="AZ52">
        <v>0</v>
      </c>
      <c r="BA52">
        <v>52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X52">
        <f>ROUND(Y52*Source!I82,9)</f>
        <v>7.8719999999999999</v>
      </c>
      <c r="CY52">
        <f t="shared" si="22"/>
        <v>0</v>
      </c>
      <c r="CZ52">
        <f t="shared" si="23"/>
        <v>0</v>
      </c>
      <c r="DA52">
        <f t="shared" si="24"/>
        <v>1</v>
      </c>
      <c r="DB52">
        <f t="shared" si="25"/>
        <v>0</v>
      </c>
      <c r="DC52">
        <f t="shared" si="26"/>
        <v>0</v>
      </c>
      <c r="DD52" t="s">
        <v>3</v>
      </c>
      <c r="DE52" t="s">
        <v>3</v>
      </c>
      <c r="DF52">
        <f t="shared" si="27"/>
        <v>0</v>
      </c>
      <c r="DG52">
        <f t="shared" si="19"/>
        <v>0</v>
      </c>
      <c r="DH52">
        <f t="shared" si="20"/>
        <v>0</v>
      </c>
      <c r="DI52">
        <f t="shared" si="18"/>
        <v>0</v>
      </c>
      <c r="DJ52">
        <f t="shared" si="28"/>
        <v>0</v>
      </c>
      <c r="DK52">
        <v>0</v>
      </c>
    </row>
    <row r="53" spans="1:115" x14ac:dyDescent="0.2">
      <c r="A53">
        <f>ROW(Source!A83)</f>
        <v>83</v>
      </c>
      <c r="B53">
        <v>54436342</v>
      </c>
      <c r="C53">
        <v>54436670</v>
      </c>
      <c r="D53">
        <v>30515951</v>
      </c>
      <c r="E53">
        <v>30515945</v>
      </c>
      <c r="F53">
        <v>1</v>
      </c>
      <c r="G53">
        <v>30515945</v>
      </c>
      <c r="H53">
        <v>1</v>
      </c>
      <c r="I53" t="s">
        <v>477</v>
      </c>
      <c r="J53" t="s">
        <v>3</v>
      </c>
      <c r="K53" t="s">
        <v>478</v>
      </c>
      <c r="L53">
        <v>1191</v>
      </c>
      <c r="N53">
        <v>1013</v>
      </c>
      <c r="O53" t="s">
        <v>479</v>
      </c>
      <c r="P53" t="s">
        <v>479</v>
      </c>
      <c r="Q53">
        <v>1</v>
      </c>
      <c r="W53">
        <v>0</v>
      </c>
      <c r="X53">
        <v>476480486</v>
      </c>
      <c r="Y53">
        <f t="shared" si="21"/>
        <v>6.21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1</v>
      </c>
      <c r="AJ53">
        <v>1</v>
      </c>
      <c r="AK53">
        <v>1</v>
      </c>
      <c r="AL53">
        <v>1</v>
      </c>
      <c r="AN53">
        <v>0</v>
      </c>
      <c r="AO53">
        <v>1</v>
      </c>
      <c r="AP53">
        <v>1</v>
      </c>
      <c r="AQ53">
        <v>0</v>
      </c>
      <c r="AR53">
        <v>0</v>
      </c>
      <c r="AS53" t="s">
        <v>3</v>
      </c>
      <c r="AT53">
        <v>20.7</v>
      </c>
      <c r="AU53" t="s">
        <v>151</v>
      </c>
      <c r="AV53">
        <v>1</v>
      </c>
      <c r="AW53">
        <v>2</v>
      </c>
      <c r="AX53">
        <v>54436672</v>
      </c>
      <c r="AY53">
        <v>1</v>
      </c>
      <c r="AZ53">
        <v>0</v>
      </c>
      <c r="BA53">
        <v>53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X53">
        <f>ROUND(Y53*Source!I83,9)</f>
        <v>6.21</v>
      </c>
      <c r="CY53">
        <f t="shared" si="22"/>
        <v>0</v>
      </c>
      <c r="CZ53">
        <f t="shared" si="23"/>
        <v>0</v>
      </c>
      <c r="DA53">
        <f t="shared" si="24"/>
        <v>1</v>
      </c>
      <c r="DB53">
        <f t="shared" si="25"/>
        <v>0</v>
      </c>
      <c r="DC53">
        <f t="shared" si="26"/>
        <v>0</v>
      </c>
      <c r="DD53" t="s">
        <v>3</v>
      </c>
      <c r="DE53" t="s">
        <v>3</v>
      </c>
      <c r="DF53">
        <f t="shared" si="27"/>
        <v>0</v>
      </c>
      <c r="DG53">
        <f t="shared" si="19"/>
        <v>0</v>
      </c>
      <c r="DH53">
        <f t="shared" si="20"/>
        <v>0</v>
      </c>
      <c r="DI53">
        <f t="shared" si="18"/>
        <v>0</v>
      </c>
      <c r="DJ53">
        <f t="shared" si="28"/>
        <v>0</v>
      </c>
      <c r="DK53">
        <v>0</v>
      </c>
    </row>
    <row r="54" spans="1:115" x14ac:dyDescent="0.2">
      <c r="A54">
        <f>ROW(Source!A84)</f>
        <v>84</v>
      </c>
      <c r="B54">
        <v>54436342</v>
      </c>
      <c r="C54">
        <v>54436673</v>
      </c>
      <c r="D54">
        <v>30515951</v>
      </c>
      <c r="E54">
        <v>30515945</v>
      </c>
      <c r="F54">
        <v>1</v>
      </c>
      <c r="G54">
        <v>30515945</v>
      </c>
      <c r="H54">
        <v>1</v>
      </c>
      <c r="I54" t="s">
        <v>477</v>
      </c>
      <c r="J54" t="s">
        <v>3</v>
      </c>
      <c r="K54" t="s">
        <v>478</v>
      </c>
      <c r="L54">
        <v>1191</v>
      </c>
      <c r="N54">
        <v>1013</v>
      </c>
      <c r="O54" t="s">
        <v>479</v>
      </c>
      <c r="P54" t="s">
        <v>479</v>
      </c>
      <c r="Q54">
        <v>1</v>
      </c>
      <c r="W54">
        <v>0</v>
      </c>
      <c r="X54">
        <v>476480486</v>
      </c>
      <c r="Y54">
        <f t="shared" si="21"/>
        <v>22.05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1</v>
      </c>
      <c r="AJ54">
        <v>1</v>
      </c>
      <c r="AK54">
        <v>1</v>
      </c>
      <c r="AL54">
        <v>1</v>
      </c>
      <c r="AN54">
        <v>0</v>
      </c>
      <c r="AO54">
        <v>1</v>
      </c>
      <c r="AP54">
        <v>1</v>
      </c>
      <c r="AQ54">
        <v>0</v>
      </c>
      <c r="AR54">
        <v>0</v>
      </c>
      <c r="AS54" t="s">
        <v>3</v>
      </c>
      <c r="AT54">
        <v>73.5</v>
      </c>
      <c r="AU54" t="s">
        <v>540</v>
      </c>
      <c r="AV54">
        <v>1</v>
      </c>
      <c r="AW54">
        <v>2</v>
      </c>
      <c r="AX54">
        <v>54436675</v>
      </c>
      <c r="AY54">
        <v>1</v>
      </c>
      <c r="AZ54">
        <v>0</v>
      </c>
      <c r="BA54">
        <v>54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X54">
        <f>ROUND(Y54*Source!I84,9)</f>
        <v>1.1025</v>
      </c>
      <c r="CY54">
        <f t="shared" si="22"/>
        <v>0</v>
      </c>
      <c r="CZ54">
        <f t="shared" si="23"/>
        <v>0</v>
      </c>
      <c r="DA54">
        <f t="shared" si="24"/>
        <v>1</v>
      </c>
      <c r="DB54">
        <f t="shared" si="25"/>
        <v>0</v>
      </c>
      <c r="DC54">
        <f t="shared" si="26"/>
        <v>0</v>
      </c>
      <c r="DD54" t="s">
        <v>3</v>
      </c>
      <c r="DE54" t="s">
        <v>3</v>
      </c>
      <c r="DF54">
        <f t="shared" si="27"/>
        <v>0</v>
      </c>
      <c r="DG54">
        <f t="shared" si="19"/>
        <v>0</v>
      </c>
      <c r="DH54">
        <f t="shared" si="20"/>
        <v>0</v>
      </c>
      <c r="DI54">
        <f t="shared" si="18"/>
        <v>0</v>
      </c>
      <c r="DJ54">
        <f t="shared" si="28"/>
        <v>0</v>
      </c>
      <c r="DK54">
        <v>0</v>
      </c>
    </row>
    <row r="55" spans="1:115" x14ac:dyDescent="0.2">
      <c r="A55">
        <f>ROW(Source!A85)</f>
        <v>85</v>
      </c>
      <c r="B55">
        <v>54436342</v>
      </c>
      <c r="C55">
        <v>54436676</v>
      </c>
      <c r="D55">
        <v>30515951</v>
      </c>
      <c r="E55">
        <v>30515945</v>
      </c>
      <c r="F55">
        <v>1</v>
      </c>
      <c r="G55">
        <v>30515945</v>
      </c>
      <c r="H55">
        <v>1</v>
      </c>
      <c r="I55" t="s">
        <v>477</v>
      </c>
      <c r="J55" t="s">
        <v>3</v>
      </c>
      <c r="K55" t="s">
        <v>478</v>
      </c>
      <c r="L55">
        <v>1191</v>
      </c>
      <c r="N55">
        <v>1013</v>
      </c>
      <c r="O55" t="s">
        <v>479</v>
      </c>
      <c r="P55" t="s">
        <v>479</v>
      </c>
      <c r="Q55">
        <v>1</v>
      </c>
      <c r="W55">
        <v>0</v>
      </c>
      <c r="X55">
        <v>476480486</v>
      </c>
      <c r="Y55">
        <f t="shared" si="21"/>
        <v>11.168999999999999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1</v>
      </c>
      <c r="AJ55">
        <v>1</v>
      </c>
      <c r="AK55">
        <v>1</v>
      </c>
      <c r="AL55">
        <v>1</v>
      </c>
      <c r="AN55">
        <v>0</v>
      </c>
      <c r="AO55">
        <v>1</v>
      </c>
      <c r="AP55">
        <v>1</v>
      </c>
      <c r="AQ55">
        <v>0</v>
      </c>
      <c r="AR55">
        <v>0</v>
      </c>
      <c r="AS55" t="s">
        <v>3</v>
      </c>
      <c r="AT55">
        <v>37.229999999999997</v>
      </c>
      <c r="AU55" t="s">
        <v>151</v>
      </c>
      <c r="AV55">
        <v>1</v>
      </c>
      <c r="AW55">
        <v>2</v>
      </c>
      <c r="AX55">
        <v>54436678</v>
      </c>
      <c r="AY55">
        <v>1</v>
      </c>
      <c r="AZ55">
        <v>0</v>
      </c>
      <c r="BA55">
        <v>55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X55">
        <f>ROUND(Y55*Source!I85,9)</f>
        <v>0.33506999999999998</v>
      </c>
      <c r="CY55">
        <f t="shared" si="22"/>
        <v>0</v>
      </c>
      <c r="CZ55">
        <f t="shared" si="23"/>
        <v>0</v>
      </c>
      <c r="DA55">
        <f t="shared" si="24"/>
        <v>1</v>
      </c>
      <c r="DB55">
        <f t="shared" si="25"/>
        <v>0</v>
      </c>
      <c r="DC55">
        <f t="shared" si="26"/>
        <v>0</v>
      </c>
      <c r="DD55" t="s">
        <v>3</v>
      </c>
      <c r="DE55" t="s">
        <v>3</v>
      </c>
      <c r="DF55">
        <f t="shared" si="27"/>
        <v>0</v>
      </c>
      <c r="DG55">
        <f t="shared" si="19"/>
        <v>0</v>
      </c>
      <c r="DH55">
        <f t="shared" si="20"/>
        <v>0</v>
      </c>
      <c r="DI55">
        <f t="shared" si="18"/>
        <v>0</v>
      </c>
      <c r="DJ55">
        <f t="shared" si="28"/>
        <v>0</v>
      </c>
      <c r="DK55">
        <v>0</v>
      </c>
    </row>
    <row r="56" spans="1:115" x14ac:dyDescent="0.2">
      <c r="A56">
        <f>ROW(Source!A86)</f>
        <v>86</v>
      </c>
      <c r="B56">
        <v>54436342</v>
      </c>
      <c r="C56">
        <v>54436679</v>
      </c>
      <c r="D56">
        <v>30515951</v>
      </c>
      <c r="E56">
        <v>30515945</v>
      </c>
      <c r="F56">
        <v>1</v>
      </c>
      <c r="G56">
        <v>30515945</v>
      </c>
      <c r="H56">
        <v>1</v>
      </c>
      <c r="I56" t="s">
        <v>477</v>
      </c>
      <c r="J56" t="s">
        <v>3</v>
      </c>
      <c r="K56" t="s">
        <v>478</v>
      </c>
      <c r="L56">
        <v>1191</v>
      </c>
      <c r="N56">
        <v>1013</v>
      </c>
      <c r="O56" t="s">
        <v>479</v>
      </c>
      <c r="P56" t="s">
        <v>479</v>
      </c>
      <c r="Q56">
        <v>1</v>
      </c>
      <c r="W56">
        <v>0</v>
      </c>
      <c r="X56">
        <v>476480486</v>
      </c>
      <c r="Y56">
        <f t="shared" si="21"/>
        <v>10.23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1</v>
      </c>
      <c r="AJ56">
        <v>1</v>
      </c>
      <c r="AK56">
        <v>1</v>
      </c>
      <c r="AL56">
        <v>1</v>
      </c>
      <c r="AN56">
        <v>0</v>
      </c>
      <c r="AO56">
        <v>1</v>
      </c>
      <c r="AP56">
        <v>1</v>
      </c>
      <c r="AQ56">
        <v>0</v>
      </c>
      <c r="AR56">
        <v>0</v>
      </c>
      <c r="AS56" t="s">
        <v>3</v>
      </c>
      <c r="AT56">
        <v>34.1</v>
      </c>
      <c r="AU56" t="s">
        <v>151</v>
      </c>
      <c r="AV56">
        <v>1</v>
      </c>
      <c r="AW56">
        <v>2</v>
      </c>
      <c r="AX56">
        <v>54436681</v>
      </c>
      <c r="AY56">
        <v>1</v>
      </c>
      <c r="AZ56">
        <v>0</v>
      </c>
      <c r="BA56">
        <v>56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X56">
        <f>ROUND(Y56*Source!I86,9)</f>
        <v>0.1023</v>
      </c>
      <c r="CY56">
        <f t="shared" si="22"/>
        <v>0</v>
      </c>
      <c r="CZ56">
        <f t="shared" si="23"/>
        <v>0</v>
      </c>
      <c r="DA56">
        <f t="shared" si="24"/>
        <v>1</v>
      </c>
      <c r="DB56">
        <f t="shared" si="25"/>
        <v>0</v>
      </c>
      <c r="DC56">
        <f t="shared" si="26"/>
        <v>0</v>
      </c>
      <c r="DD56" t="s">
        <v>3</v>
      </c>
      <c r="DE56" t="s">
        <v>3</v>
      </c>
      <c r="DF56">
        <f t="shared" si="27"/>
        <v>0</v>
      </c>
      <c r="DG56">
        <f t="shared" si="19"/>
        <v>0</v>
      </c>
      <c r="DH56">
        <f t="shared" si="20"/>
        <v>0</v>
      </c>
      <c r="DI56">
        <f t="shared" si="18"/>
        <v>0</v>
      </c>
      <c r="DJ56">
        <f t="shared" si="28"/>
        <v>0</v>
      </c>
      <c r="DK56">
        <v>0</v>
      </c>
    </row>
    <row r="57" spans="1:115" x14ac:dyDescent="0.2">
      <c r="A57">
        <f>ROW(Source!A87)</f>
        <v>87</v>
      </c>
      <c r="B57">
        <v>54436342</v>
      </c>
      <c r="C57">
        <v>54436682</v>
      </c>
      <c r="D57">
        <v>30515951</v>
      </c>
      <c r="E57">
        <v>30515945</v>
      </c>
      <c r="F57">
        <v>1</v>
      </c>
      <c r="G57">
        <v>30515945</v>
      </c>
      <c r="H57">
        <v>1</v>
      </c>
      <c r="I57" t="s">
        <v>477</v>
      </c>
      <c r="J57" t="s">
        <v>3</v>
      </c>
      <c r="K57" t="s">
        <v>478</v>
      </c>
      <c r="L57">
        <v>1191</v>
      </c>
      <c r="N57">
        <v>1013</v>
      </c>
      <c r="O57" t="s">
        <v>479</v>
      </c>
      <c r="P57" t="s">
        <v>479</v>
      </c>
      <c r="Q57">
        <v>1</v>
      </c>
      <c r="W57">
        <v>0</v>
      </c>
      <c r="X57">
        <v>476480486</v>
      </c>
      <c r="Y57">
        <f t="shared" si="21"/>
        <v>0.62099999999999989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1</v>
      </c>
      <c r="AJ57">
        <v>1</v>
      </c>
      <c r="AK57">
        <v>1</v>
      </c>
      <c r="AL57">
        <v>1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3</v>
      </c>
      <c r="AT57">
        <v>2.0699999999999998</v>
      </c>
      <c r="AU57" t="s">
        <v>151</v>
      </c>
      <c r="AV57">
        <v>1</v>
      </c>
      <c r="AW57">
        <v>2</v>
      </c>
      <c r="AX57">
        <v>54436684</v>
      </c>
      <c r="AY57">
        <v>1</v>
      </c>
      <c r="AZ57">
        <v>0</v>
      </c>
      <c r="BA57">
        <v>57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X57">
        <f>ROUND(Y57*Source!I87,9)</f>
        <v>1.863</v>
      </c>
      <c r="CY57">
        <f t="shared" si="22"/>
        <v>0</v>
      </c>
      <c r="CZ57">
        <f t="shared" si="23"/>
        <v>0</v>
      </c>
      <c r="DA57">
        <f t="shared" si="24"/>
        <v>1</v>
      </c>
      <c r="DB57">
        <f t="shared" si="25"/>
        <v>0</v>
      </c>
      <c r="DC57">
        <f t="shared" si="26"/>
        <v>0</v>
      </c>
      <c r="DD57" t="s">
        <v>3</v>
      </c>
      <c r="DE57" t="s">
        <v>3</v>
      </c>
      <c r="DF57">
        <f t="shared" si="27"/>
        <v>0</v>
      </c>
      <c r="DG57">
        <f t="shared" si="19"/>
        <v>0</v>
      </c>
      <c r="DH57">
        <f t="shared" si="20"/>
        <v>0</v>
      </c>
      <c r="DI57">
        <f t="shared" si="18"/>
        <v>0</v>
      </c>
      <c r="DJ57">
        <f t="shared" si="28"/>
        <v>0</v>
      </c>
      <c r="DK57">
        <v>0</v>
      </c>
    </row>
    <row r="58" spans="1:115" x14ac:dyDescent="0.2">
      <c r="A58">
        <f>ROW(Source!A123)</f>
        <v>123</v>
      </c>
      <c r="B58">
        <v>54436342</v>
      </c>
      <c r="C58">
        <v>54436742</v>
      </c>
      <c r="D58">
        <v>30515951</v>
      </c>
      <c r="E58">
        <v>30515945</v>
      </c>
      <c r="F58">
        <v>1</v>
      </c>
      <c r="G58">
        <v>30515945</v>
      </c>
      <c r="H58">
        <v>1</v>
      </c>
      <c r="I58" t="s">
        <v>477</v>
      </c>
      <c r="J58" t="s">
        <v>3</v>
      </c>
      <c r="K58" t="s">
        <v>478</v>
      </c>
      <c r="L58">
        <v>1191</v>
      </c>
      <c r="N58">
        <v>1013</v>
      </c>
      <c r="O58" t="s">
        <v>479</v>
      </c>
      <c r="P58" t="s">
        <v>479</v>
      </c>
      <c r="Q58">
        <v>1</v>
      </c>
      <c r="W58">
        <v>0</v>
      </c>
      <c r="X58">
        <v>476480486</v>
      </c>
      <c r="Y58">
        <f t="shared" ref="Y58:Y89" si="29">AT58</f>
        <v>22.7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1</v>
      </c>
      <c r="AJ58">
        <v>1</v>
      </c>
      <c r="AK58">
        <v>1</v>
      </c>
      <c r="AL58">
        <v>1</v>
      </c>
      <c r="AN58">
        <v>0</v>
      </c>
      <c r="AO58">
        <v>1</v>
      </c>
      <c r="AP58">
        <v>0</v>
      </c>
      <c r="AQ58">
        <v>0</v>
      </c>
      <c r="AR58">
        <v>0</v>
      </c>
      <c r="AS58" t="s">
        <v>3</v>
      </c>
      <c r="AT58">
        <v>22.7</v>
      </c>
      <c r="AU58" t="s">
        <v>3</v>
      </c>
      <c r="AV58">
        <v>1</v>
      </c>
      <c r="AW58">
        <v>2</v>
      </c>
      <c r="AX58">
        <v>54436744</v>
      </c>
      <c r="AY58">
        <v>1</v>
      </c>
      <c r="AZ58">
        <v>0</v>
      </c>
      <c r="BA58">
        <v>58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X58">
        <f>ROUND(Y58*Source!I123,9)</f>
        <v>113.5</v>
      </c>
      <c r="CY58">
        <f t="shared" si="22"/>
        <v>0</v>
      </c>
      <c r="CZ58">
        <f t="shared" si="23"/>
        <v>0</v>
      </c>
      <c r="DA58">
        <f t="shared" si="24"/>
        <v>1</v>
      </c>
      <c r="DB58">
        <f t="shared" ref="DB58:DB89" si="30">ROUND(ROUND(AT58*CZ58,2),6)</f>
        <v>0</v>
      </c>
      <c r="DC58">
        <f t="shared" ref="DC58:DC89" si="31">ROUND(ROUND(AT58*AG58,2),6)</f>
        <v>0</v>
      </c>
      <c r="DD58" t="s">
        <v>3</v>
      </c>
      <c r="DE58" t="s">
        <v>3</v>
      </c>
      <c r="DF58">
        <f t="shared" si="27"/>
        <v>0</v>
      </c>
      <c r="DG58">
        <f t="shared" si="19"/>
        <v>0</v>
      </c>
      <c r="DH58">
        <f t="shared" si="20"/>
        <v>0</v>
      </c>
      <c r="DI58">
        <f t="shared" si="18"/>
        <v>0</v>
      </c>
      <c r="DJ58">
        <f t="shared" si="28"/>
        <v>0</v>
      </c>
      <c r="DK58">
        <v>0</v>
      </c>
    </row>
    <row r="59" spans="1:115" x14ac:dyDescent="0.2">
      <c r="A59">
        <f>ROW(Source!A124)</f>
        <v>124</v>
      </c>
      <c r="B59">
        <v>54436342</v>
      </c>
      <c r="C59">
        <v>54436745</v>
      </c>
      <c r="D59">
        <v>30515951</v>
      </c>
      <c r="E59">
        <v>30515945</v>
      </c>
      <c r="F59">
        <v>1</v>
      </c>
      <c r="G59">
        <v>30515945</v>
      </c>
      <c r="H59">
        <v>1</v>
      </c>
      <c r="I59" t="s">
        <v>477</v>
      </c>
      <c r="J59" t="s">
        <v>3</v>
      </c>
      <c r="K59" t="s">
        <v>478</v>
      </c>
      <c r="L59">
        <v>1191</v>
      </c>
      <c r="N59">
        <v>1013</v>
      </c>
      <c r="O59" t="s">
        <v>479</v>
      </c>
      <c r="P59" t="s">
        <v>479</v>
      </c>
      <c r="Q59">
        <v>1</v>
      </c>
      <c r="W59">
        <v>0</v>
      </c>
      <c r="X59">
        <v>476480486</v>
      </c>
      <c r="Y59">
        <f t="shared" si="29"/>
        <v>18.5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1</v>
      </c>
      <c r="AJ59">
        <v>1</v>
      </c>
      <c r="AK59">
        <v>1</v>
      </c>
      <c r="AL59">
        <v>1</v>
      </c>
      <c r="AN59">
        <v>0</v>
      </c>
      <c r="AO59">
        <v>1</v>
      </c>
      <c r="AP59">
        <v>0</v>
      </c>
      <c r="AQ59">
        <v>0</v>
      </c>
      <c r="AR59">
        <v>0</v>
      </c>
      <c r="AS59" t="s">
        <v>3</v>
      </c>
      <c r="AT59">
        <v>18.5</v>
      </c>
      <c r="AU59" t="s">
        <v>3</v>
      </c>
      <c r="AV59">
        <v>1</v>
      </c>
      <c r="AW59">
        <v>2</v>
      </c>
      <c r="AX59">
        <v>54436747</v>
      </c>
      <c r="AY59">
        <v>1</v>
      </c>
      <c r="AZ59">
        <v>0</v>
      </c>
      <c r="BA59">
        <v>59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X59">
        <f>ROUND(Y59*Source!I124,9)</f>
        <v>18.5</v>
      </c>
      <c r="CY59">
        <f t="shared" si="22"/>
        <v>0</v>
      </c>
      <c r="CZ59">
        <f t="shared" si="23"/>
        <v>0</v>
      </c>
      <c r="DA59">
        <f t="shared" si="24"/>
        <v>1</v>
      </c>
      <c r="DB59">
        <f t="shared" si="30"/>
        <v>0</v>
      </c>
      <c r="DC59">
        <f t="shared" si="31"/>
        <v>0</v>
      </c>
      <c r="DD59" t="s">
        <v>3</v>
      </c>
      <c r="DE59" t="s">
        <v>3</v>
      </c>
      <c r="DF59">
        <f t="shared" si="27"/>
        <v>0</v>
      </c>
      <c r="DG59">
        <f t="shared" si="19"/>
        <v>0</v>
      </c>
      <c r="DH59">
        <f t="shared" si="20"/>
        <v>0</v>
      </c>
      <c r="DI59">
        <f t="shared" si="18"/>
        <v>0</v>
      </c>
      <c r="DJ59">
        <f t="shared" si="28"/>
        <v>0</v>
      </c>
      <c r="DK59">
        <v>0</v>
      </c>
    </row>
    <row r="60" spans="1:115" x14ac:dyDescent="0.2">
      <c r="A60">
        <f>ROW(Source!A125)</f>
        <v>125</v>
      </c>
      <c r="B60">
        <v>54436342</v>
      </c>
      <c r="C60">
        <v>54436748</v>
      </c>
      <c r="D60">
        <v>30515951</v>
      </c>
      <c r="E60">
        <v>30515945</v>
      </c>
      <c r="F60">
        <v>1</v>
      </c>
      <c r="G60">
        <v>30515945</v>
      </c>
      <c r="H60">
        <v>1</v>
      </c>
      <c r="I60" t="s">
        <v>477</v>
      </c>
      <c r="J60" t="s">
        <v>3</v>
      </c>
      <c r="K60" t="s">
        <v>478</v>
      </c>
      <c r="L60">
        <v>1191</v>
      </c>
      <c r="N60">
        <v>1013</v>
      </c>
      <c r="O60" t="s">
        <v>479</v>
      </c>
      <c r="P60" t="s">
        <v>479</v>
      </c>
      <c r="Q60">
        <v>1</v>
      </c>
      <c r="W60">
        <v>0</v>
      </c>
      <c r="X60">
        <v>476480486</v>
      </c>
      <c r="Y60">
        <f t="shared" si="29"/>
        <v>24.7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1</v>
      </c>
      <c r="AJ60">
        <v>1</v>
      </c>
      <c r="AK60">
        <v>1</v>
      </c>
      <c r="AL60">
        <v>1</v>
      </c>
      <c r="AN60">
        <v>0</v>
      </c>
      <c r="AO60">
        <v>1</v>
      </c>
      <c r="AP60">
        <v>0</v>
      </c>
      <c r="AQ60">
        <v>0</v>
      </c>
      <c r="AR60">
        <v>0</v>
      </c>
      <c r="AS60" t="s">
        <v>3</v>
      </c>
      <c r="AT60">
        <v>24.7</v>
      </c>
      <c r="AU60" t="s">
        <v>3</v>
      </c>
      <c r="AV60">
        <v>1</v>
      </c>
      <c r="AW60">
        <v>2</v>
      </c>
      <c r="AX60">
        <v>54436750</v>
      </c>
      <c r="AY60">
        <v>1</v>
      </c>
      <c r="AZ60">
        <v>0</v>
      </c>
      <c r="BA60">
        <v>60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X60">
        <f>ROUND(Y60*Source!I125,9)</f>
        <v>24.7</v>
      </c>
      <c r="CY60">
        <f t="shared" si="22"/>
        <v>0</v>
      </c>
      <c r="CZ60">
        <f t="shared" si="23"/>
        <v>0</v>
      </c>
      <c r="DA60">
        <f t="shared" si="24"/>
        <v>1</v>
      </c>
      <c r="DB60">
        <f t="shared" si="30"/>
        <v>0</v>
      </c>
      <c r="DC60">
        <f t="shared" si="31"/>
        <v>0</v>
      </c>
      <c r="DD60" t="s">
        <v>3</v>
      </c>
      <c r="DE60" t="s">
        <v>3</v>
      </c>
      <c r="DF60">
        <f t="shared" si="27"/>
        <v>0</v>
      </c>
      <c r="DG60">
        <f t="shared" si="19"/>
        <v>0</v>
      </c>
      <c r="DH60">
        <f t="shared" si="20"/>
        <v>0</v>
      </c>
      <c r="DI60">
        <f t="shared" si="18"/>
        <v>0</v>
      </c>
      <c r="DJ60">
        <f t="shared" si="28"/>
        <v>0</v>
      </c>
      <c r="DK60">
        <v>0</v>
      </c>
    </row>
    <row r="61" spans="1:115" x14ac:dyDescent="0.2">
      <c r="A61">
        <f>ROW(Source!A126)</f>
        <v>126</v>
      </c>
      <c r="B61">
        <v>54436342</v>
      </c>
      <c r="C61">
        <v>54436751</v>
      </c>
      <c r="D61">
        <v>30515951</v>
      </c>
      <c r="E61">
        <v>30515945</v>
      </c>
      <c r="F61">
        <v>1</v>
      </c>
      <c r="G61">
        <v>30515945</v>
      </c>
      <c r="H61">
        <v>1</v>
      </c>
      <c r="I61" t="s">
        <v>477</v>
      </c>
      <c r="J61" t="s">
        <v>3</v>
      </c>
      <c r="K61" t="s">
        <v>478</v>
      </c>
      <c r="L61">
        <v>1191</v>
      </c>
      <c r="N61">
        <v>1013</v>
      </c>
      <c r="O61" t="s">
        <v>479</v>
      </c>
      <c r="P61" t="s">
        <v>479</v>
      </c>
      <c r="Q61">
        <v>1</v>
      </c>
      <c r="W61">
        <v>0</v>
      </c>
      <c r="X61">
        <v>476480486</v>
      </c>
      <c r="Y61">
        <f t="shared" si="29"/>
        <v>13.4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N61">
        <v>0</v>
      </c>
      <c r="AO61">
        <v>1</v>
      </c>
      <c r="AP61">
        <v>0</v>
      </c>
      <c r="AQ61">
        <v>0</v>
      </c>
      <c r="AR61">
        <v>0</v>
      </c>
      <c r="AS61" t="s">
        <v>3</v>
      </c>
      <c r="AT61">
        <v>13.4</v>
      </c>
      <c r="AU61" t="s">
        <v>3</v>
      </c>
      <c r="AV61">
        <v>1</v>
      </c>
      <c r="AW61">
        <v>2</v>
      </c>
      <c r="AX61">
        <v>54436753</v>
      </c>
      <c r="AY61">
        <v>1</v>
      </c>
      <c r="AZ61">
        <v>0</v>
      </c>
      <c r="BA61">
        <v>61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X61">
        <f>ROUND(Y61*Source!I126,9)</f>
        <v>26.8</v>
      </c>
      <c r="CY61">
        <f t="shared" si="22"/>
        <v>0</v>
      </c>
      <c r="CZ61">
        <f t="shared" si="23"/>
        <v>0</v>
      </c>
      <c r="DA61">
        <f t="shared" si="24"/>
        <v>1</v>
      </c>
      <c r="DB61">
        <f t="shared" si="30"/>
        <v>0</v>
      </c>
      <c r="DC61">
        <f t="shared" si="31"/>
        <v>0</v>
      </c>
      <c r="DD61" t="s">
        <v>3</v>
      </c>
      <c r="DE61" t="s">
        <v>3</v>
      </c>
      <c r="DF61">
        <f t="shared" si="27"/>
        <v>0</v>
      </c>
      <c r="DG61">
        <f t="shared" si="19"/>
        <v>0</v>
      </c>
      <c r="DH61">
        <f t="shared" si="20"/>
        <v>0</v>
      </c>
      <c r="DI61">
        <f t="shared" si="18"/>
        <v>0</v>
      </c>
      <c r="DJ61">
        <f t="shared" si="28"/>
        <v>0</v>
      </c>
      <c r="DK61">
        <v>0</v>
      </c>
    </row>
    <row r="62" spans="1:115" x14ac:dyDescent="0.2">
      <c r="A62">
        <f>ROW(Source!A127)</f>
        <v>127</v>
      </c>
      <c r="B62">
        <v>54436342</v>
      </c>
      <c r="C62">
        <v>54436754</v>
      </c>
      <c r="D62">
        <v>30515951</v>
      </c>
      <c r="E62">
        <v>30515945</v>
      </c>
      <c r="F62">
        <v>1</v>
      </c>
      <c r="G62">
        <v>30515945</v>
      </c>
      <c r="H62">
        <v>1</v>
      </c>
      <c r="I62" t="s">
        <v>477</v>
      </c>
      <c r="J62" t="s">
        <v>3</v>
      </c>
      <c r="K62" t="s">
        <v>478</v>
      </c>
      <c r="L62">
        <v>1191</v>
      </c>
      <c r="N62">
        <v>1013</v>
      </c>
      <c r="O62" t="s">
        <v>479</v>
      </c>
      <c r="P62" t="s">
        <v>479</v>
      </c>
      <c r="Q62">
        <v>1</v>
      </c>
      <c r="W62">
        <v>0</v>
      </c>
      <c r="X62">
        <v>476480486</v>
      </c>
      <c r="Y62">
        <f t="shared" si="29"/>
        <v>87.6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1</v>
      </c>
      <c r="AJ62">
        <v>1</v>
      </c>
      <c r="AK62">
        <v>1</v>
      </c>
      <c r="AL62">
        <v>1</v>
      </c>
      <c r="AN62">
        <v>0</v>
      </c>
      <c r="AO62">
        <v>1</v>
      </c>
      <c r="AP62">
        <v>0</v>
      </c>
      <c r="AQ62">
        <v>0</v>
      </c>
      <c r="AR62">
        <v>0</v>
      </c>
      <c r="AS62" t="s">
        <v>3</v>
      </c>
      <c r="AT62">
        <v>87.6</v>
      </c>
      <c r="AU62" t="s">
        <v>3</v>
      </c>
      <c r="AV62">
        <v>1</v>
      </c>
      <c r="AW62">
        <v>2</v>
      </c>
      <c r="AX62">
        <v>54436756</v>
      </c>
      <c r="AY62">
        <v>1</v>
      </c>
      <c r="AZ62">
        <v>0</v>
      </c>
      <c r="BA62">
        <v>62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X62">
        <f>ROUND(Y62*Source!I127,9)</f>
        <v>18.504624</v>
      </c>
      <c r="CY62">
        <f t="shared" si="22"/>
        <v>0</v>
      </c>
      <c r="CZ62">
        <f t="shared" si="23"/>
        <v>0</v>
      </c>
      <c r="DA62">
        <f t="shared" si="24"/>
        <v>1</v>
      </c>
      <c r="DB62">
        <f t="shared" si="30"/>
        <v>0</v>
      </c>
      <c r="DC62">
        <f t="shared" si="31"/>
        <v>0</v>
      </c>
      <c r="DD62" t="s">
        <v>3</v>
      </c>
      <c r="DE62" t="s">
        <v>3</v>
      </c>
      <c r="DF62">
        <f t="shared" si="27"/>
        <v>0</v>
      </c>
      <c r="DG62">
        <f t="shared" si="19"/>
        <v>0</v>
      </c>
      <c r="DH62">
        <f t="shared" si="20"/>
        <v>0</v>
      </c>
      <c r="DI62">
        <f t="shared" si="18"/>
        <v>0</v>
      </c>
      <c r="DJ62">
        <f t="shared" si="28"/>
        <v>0</v>
      </c>
      <c r="DK62">
        <v>0</v>
      </c>
    </row>
    <row r="63" spans="1:115" x14ac:dyDescent="0.2">
      <c r="A63">
        <f>ROW(Source!A128)</f>
        <v>128</v>
      </c>
      <c r="B63">
        <v>54436342</v>
      </c>
      <c r="C63">
        <v>54436757</v>
      </c>
      <c r="D63">
        <v>30515951</v>
      </c>
      <c r="E63">
        <v>30515945</v>
      </c>
      <c r="F63">
        <v>1</v>
      </c>
      <c r="G63">
        <v>30515945</v>
      </c>
      <c r="H63">
        <v>1</v>
      </c>
      <c r="I63" t="s">
        <v>477</v>
      </c>
      <c r="J63" t="s">
        <v>3</v>
      </c>
      <c r="K63" t="s">
        <v>478</v>
      </c>
      <c r="L63">
        <v>1191</v>
      </c>
      <c r="N63">
        <v>1013</v>
      </c>
      <c r="O63" t="s">
        <v>479</v>
      </c>
      <c r="P63" t="s">
        <v>479</v>
      </c>
      <c r="Q63">
        <v>1</v>
      </c>
      <c r="W63">
        <v>0</v>
      </c>
      <c r="X63">
        <v>476480486</v>
      </c>
      <c r="Y63">
        <f t="shared" si="29"/>
        <v>16.100000000000001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N63">
        <v>0</v>
      </c>
      <c r="AO63">
        <v>1</v>
      </c>
      <c r="AP63">
        <v>0</v>
      </c>
      <c r="AQ63">
        <v>0</v>
      </c>
      <c r="AR63">
        <v>0</v>
      </c>
      <c r="AS63" t="s">
        <v>3</v>
      </c>
      <c r="AT63">
        <v>16.100000000000001</v>
      </c>
      <c r="AU63" t="s">
        <v>3</v>
      </c>
      <c r="AV63">
        <v>1</v>
      </c>
      <c r="AW63">
        <v>2</v>
      </c>
      <c r="AX63">
        <v>54436759</v>
      </c>
      <c r="AY63">
        <v>1</v>
      </c>
      <c r="AZ63">
        <v>0</v>
      </c>
      <c r="BA63">
        <v>63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X63">
        <f>ROUND(Y63*Source!I128,9)</f>
        <v>3.22</v>
      </c>
      <c r="CY63">
        <f t="shared" si="22"/>
        <v>0</v>
      </c>
      <c r="CZ63">
        <f t="shared" si="23"/>
        <v>0</v>
      </c>
      <c r="DA63">
        <f t="shared" si="24"/>
        <v>1</v>
      </c>
      <c r="DB63">
        <f t="shared" si="30"/>
        <v>0</v>
      </c>
      <c r="DC63">
        <f t="shared" si="31"/>
        <v>0</v>
      </c>
      <c r="DD63" t="s">
        <v>3</v>
      </c>
      <c r="DE63" t="s">
        <v>3</v>
      </c>
      <c r="DF63">
        <f t="shared" si="27"/>
        <v>0</v>
      </c>
      <c r="DG63">
        <f t="shared" si="19"/>
        <v>0</v>
      </c>
      <c r="DH63">
        <f t="shared" si="20"/>
        <v>0</v>
      </c>
      <c r="DI63">
        <f t="shared" si="18"/>
        <v>0</v>
      </c>
      <c r="DJ63">
        <f t="shared" si="28"/>
        <v>0</v>
      </c>
      <c r="DK63">
        <v>0</v>
      </c>
    </row>
    <row r="64" spans="1:115" x14ac:dyDescent="0.2">
      <c r="A64">
        <f>ROW(Source!A129)</f>
        <v>129</v>
      </c>
      <c r="B64">
        <v>54436342</v>
      </c>
      <c r="C64">
        <v>54436760</v>
      </c>
      <c r="D64">
        <v>30515951</v>
      </c>
      <c r="E64">
        <v>30515945</v>
      </c>
      <c r="F64">
        <v>1</v>
      </c>
      <c r="G64">
        <v>30515945</v>
      </c>
      <c r="H64">
        <v>1</v>
      </c>
      <c r="I64" t="s">
        <v>477</v>
      </c>
      <c r="J64" t="s">
        <v>3</v>
      </c>
      <c r="K64" t="s">
        <v>478</v>
      </c>
      <c r="L64">
        <v>1191</v>
      </c>
      <c r="N64">
        <v>1013</v>
      </c>
      <c r="O64" t="s">
        <v>479</v>
      </c>
      <c r="P64" t="s">
        <v>479</v>
      </c>
      <c r="Q64">
        <v>1</v>
      </c>
      <c r="W64">
        <v>0</v>
      </c>
      <c r="X64">
        <v>476480486</v>
      </c>
      <c r="Y64">
        <f t="shared" si="29"/>
        <v>6.56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1</v>
      </c>
      <c r="AJ64">
        <v>1</v>
      </c>
      <c r="AK64">
        <v>1</v>
      </c>
      <c r="AL64">
        <v>1</v>
      </c>
      <c r="AN64">
        <v>0</v>
      </c>
      <c r="AO64">
        <v>1</v>
      </c>
      <c r="AP64">
        <v>0</v>
      </c>
      <c r="AQ64">
        <v>0</v>
      </c>
      <c r="AR64">
        <v>0</v>
      </c>
      <c r="AS64" t="s">
        <v>3</v>
      </c>
      <c r="AT64">
        <v>6.56</v>
      </c>
      <c r="AU64" t="s">
        <v>3</v>
      </c>
      <c r="AV64">
        <v>1</v>
      </c>
      <c r="AW64">
        <v>2</v>
      </c>
      <c r="AX64">
        <v>54436762</v>
      </c>
      <c r="AY64">
        <v>1</v>
      </c>
      <c r="AZ64">
        <v>0</v>
      </c>
      <c r="BA64">
        <v>64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X64">
        <f>ROUND(Y64*Source!I129,9)</f>
        <v>26.24</v>
      </c>
      <c r="CY64">
        <f t="shared" si="22"/>
        <v>0</v>
      </c>
      <c r="CZ64">
        <f t="shared" si="23"/>
        <v>0</v>
      </c>
      <c r="DA64">
        <f t="shared" si="24"/>
        <v>1</v>
      </c>
      <c r="DB64">
        <f t="shared" si="30"/>
        <v>0</v>
      </c>
      <c r="DC64">
        <f t="shared" si="31"/>
        <v>0</v>
      </c>
      <c r="DD64" t="s">
        <v>3</v>
      </c>
      <c r="DE64" t="s">
        <v>3</v>
      </c>
      <c r="DF64">
        <f t="shared" si="27"/>
        <v>0</v>
      </c>
      <c r="DG64">
        <f t="shared" si="19"/>
        <v>0</v>
      </c>
      <c r="DH64">
        <f t="shared" si="20"/>
        <v>0</v>
      </c>
      <c r="DI64">
        <f t="shared" si="18"/>
        <v>0</v>
      </c>
      <c r="DJ64">
        <f t="shared" si="28"/>
        <v>0</v>
      </c>
      <c r="DK64">
        <v>0</v>
      </c>
    </row>
    <row r="65" spans="1:115" x14ac:dyDescent="0.2">
      <c r="A65">
        <f>ROW(Source!A130)</f>
        <v>130</v>
      </c>
      <c r="B65">
        <v>54436342</v>
      </c>
      <c r="C65">
        <v>54436763</v>
      </c>
      <c r="D65">
        <v>30515951</v>
      </c>
      <c r="E65">
        <v>30515945</v>
      </c>
      <c r="F65">
        <v>1</v>
      </c>
      <c r="G65">
        <v>30515945</v>
      </c>
      <c r="H65">
        <v>1</v>
      </c>
      <c r="I65" t="s">
        <v>477</v>
      </c>
      <c r="J65" t="s">
        <v>3</v>
      </c>
      <c r="K65" t="s">
        <v>478</v>
      </c>
      <c r="L65">
        <v>1191</v>
      </c>
      <c r="N65">
        <v>1013</v>
      </c>
      <c r="O65" t="s">
        <v>479</v>
      </c>
      <c r="P65" t="s">
        <v>479</v>
      </c>
      <c r="Q65">
        <v>1</v>
      </c>
      <c r="W65">
        <v>0</v>
      </c>
      <c r="X65">
        <v>476480486</v>
      </c>
      <c r="Y65">
        <f t="shared" si="29"/>
        <v>20.7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1</v>
      </c>
      <c r="AJ65">
        <v>1</v>
      </c>
      <c r="AK65">
        <v>1</v>
      </c>
      <c r="AL65">
        <v>1</v>
      </c>
      <c r="AN65">
        <v>0</v>
      </c>
      <c r="AO65">
        <v>1</v>
      </c>
      <c r="AP65">
        <v>0</v>
      </c>
      <c r="AQ65">
        <v>0</v>
      </c>
      <c r="AR65">
        <v>0</v>
      </c>
      <c r="AS65" t="s">
        <v>3</v>
      </c>
      <c r="AT65">
        <v>20.7</v>
      </c>
      <c r="AU65" t="s">
        <v>3</v>
      </c>
      <c r="AV65">
        <v>1</v>
      </c>
      <c r="AW65">
        <v>2</v>
      </c>
      <c r="AX65">
        <v>54436765</v>
      </c>
      <c r="AY65">
        <v>1</v>
      </c>
      <c r="AZ65">
        <v>0</v>
      </c>
      <c r="BA65">
        <v>65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X65">
        <f>ROUND(Y65*Source!I130,9)</f>
        <v>13.455</v>
      </c>
      <c r="CY65">
        <f t="shared" si="22"/>
        <v>0</v>
      </c>
      <c r="CZ65">
        <f t="shared" si="23"/>
        <v>0</v>
      </c>
      <c r="DA65">
        <f t="shared" si="24"/>
        <v>1</v>
      </c>
      <c r="DB65">
        <f t="shared" si="30"/>
        <v>0</v>
      </c>
      <c r="DC65">
        <f t="shared" si="31"/>
        <v>0</v>
      </c>
      <c r="DD65" t="s">
        <v>3</v>
      </c>
      <c r="DE65" t="s">
        <v>3</v>
      </c>
      <c r="DF65">
        <f t="shared" si="27"/>
        <v>0</v>
      </c>
      <c r="DG65">
        <f t="shared" si="19"/>
        <v>0</v>
      </c>
      <c r="DH65">
        <f t="shared" si="20"/>
        <v>0</v>
      </c>
      <c r="DI65">
        <f t="shared" ref="DI65:DI96" si="32">ROUND(AH65*CX65,2)</f>
        <v>0</v>
      </c>
      <c r="DJ65">
        <f t="shared" si="28"/>
        <v>0</v>
      </c>
      <c r="DK65">
        <v>0</v>
      </c>
    </row>
    <row r="66" spans="1:115" x14ac:dyDescent="0.2">
      <c r="A66">
        <f>ROW(Source!A131)</f>
        <v>131</v>
      </c>
      <c r="B66">
        <v>54436342</v>
      </c>
      <c r="C66">
        <v>54436766</v>
      </c>
      <c r="D66">
        <v>30515951</v>
      </c>
      <c r="E66">
        <v>30515945</v>
      </c>
      <c r="F66">
        <v>1</v>
      </c>
      <c r="G66">
        <v>30515945</v>
      </c>
      <c r="H66">
        <v>1</v>
      </c>
      <c r="I66" t="s">
        <v>477</v>
      </c>
      <c r="J66" t="s">
        <v>3</v>
      </c>
      <c r="K66" t="s">
        <v>478</v>
      </c>
      <c r="L66">
        <v>1191</v>
      </c>
      <c r="N66">
        <v>1013</v>
      </c>
      <c r="O66" t="s">
        <v>479</v>
      </c>
      <c r="P66" t="s">
        <v>479</v>
      </c>
      <c r="Q66">
        <v>1</v>
      </c>
      <c r="W66">
        <v>0</v>
      </c>
      <c r="X66">
        <v>476480486</v>
      </c>
      <c r="Y66">
        <f t="shared" si="29"/>
        <v>5.15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N66">
        <v>0</v>
      </c>
      <c r="AO66">
        <v>1</v>
      </c>
      <c r="AP66">
        <v>1</v>
      </c>
      <c r="AQ66">
        <v>0</v>
      </c>
      <c r="AR66">
        <v>0</v>
      </c>
      <c r="AS66" t="s">
        <v>3</v>
      </c>
      <c r="AT66">
        <v>5.15</v>
      </c>
      <c r="AU66" t="s">
        <v>3</v>
      </c>
      <c r="AV66">
        <v>1</v>
      </c>
      <c r="AW66">
        <v>2</v>
      </c>
      <c r="AX66">
        <v>54436768</v>
      </c>
      <c r="AY66">
        <v>1</v>
      </c>
      <c r="AZ66">
        <v>0</v>
      </c>
      <c r="BA66">
        <v>66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X66">
        <f>ROUND(Y66*Source!I131,9)</f>
        <v>1.4419999999999999</v>
      </c>
      <c r="CY66">
        <f t="shared" si="22"/>
        <v>0</v>
      </c>
      <c r="CZ66">
        <f t="shared" si="23"/>
        <v>0</v>
      </c>
      <c r="DA66">
        <f t="shared" si="24"/>
        <v>1</v>
      </c>
      <c r="DB66">
        <f t="shared" si="30"/>
        <v>0</v>
      </c>
      <c r="DC66">
        <f t="shared" si="31"/>
        <v>0</v>
      </c>
      <c r="DD66" t="s">
        <v>3</v>
      </c>
      <c r="DE66" t="s">
        <v>3</v>
      </c>
      <c r="DF66">
        <f t="shared" si="27"/>
        <v>0</v>
      </c>
      <c r="DG66">
        <f t="shared" si="19"/>
        <v>0</v>
      </c>
      <c r="DH66">
        <f t="shared" si="20"/>
        <v>0</v>
      </c>
      <c r="DI66">
        <f t="shared" si="32"/>
        <v>0</v>
      </c>
      <c r="DJ66">
        <f t="shared" si="28"/>
        <v>0</v>
      </c>
      <c r="DK66">
        <v>0</v>
      </c>
    </row>
    <row r="67" spans="1:115" x14ac:dyDescent="0.2">
      <c r="A67">
        <f>ROW(Source!A132)</f>
        <v>132</v>
      </c>
      <c r="B67">
        <v>54436342</v>
      </c>
      <c r="C67">
        <v>54436769</v>
      </c>
      <c r="D67">
        <v>30515951</v>
      </c>
      <c r="E67">
        <v>30515945</v>
      </c>
      <c r="F67">
        <v>1</v>
      </c>
      <c r="G67">
        <v>30515945</v>
      </c>
      <c r="H67">
        <v>1</v>
      </c>
      <c r="I67" t="s">
        <v>477</v>
      </c>
      <c r="J67" t="s">
        <v>3</v>
      </c>
      <c r="K67" t="s">
        <v>478</v>
      </c>
      <c r="L67">
        <v>1191</v>
      </c>
      <c r="N67">
        <v>1013</v>
      </c>
      <c r="O67" t="s">
        <v>479</v>
      </c>
      <c r="P67" t="s">
        <v>479</v>
      </c>
      <c r="Q67">
        <v>1</v>
      </c>
      <c r="W67">
        <v>0</v>
      </c>
      <c r="X67">
        <v>476480486</v>
      </c>
      <c r="Y67">
        <f t="shared" si="29"/>
        <v>6.18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1</v>
      </c>
      <c r="AJ67">
        <v>1</v>
      </c>
      <c r="AK67">
        <v>1</v>
      </c>
      <c r="AL67">
        <v>1</v>
      </c>
      <c r="AN67">
        <v>0</v>
      </c>
      <c r="AO67">
        <v>1</v>
      </c>
      <c r="AP67">
        <v>0</v>
      </c>
      <c r="AQ67">
        <v>0</v>
      </c>
      <c r="AR67">
        <v>0</v>
      </c>
      <c r="AS67" t="s">
        <v>3</v>
      </c>
      <c r="AT67">
        <v>6.18</v>
      </c>
      <c r="AU67" t="s">
        <v>3</v>
      </c>
      <c r="AV67">
        <v>1</v>
      </c>
      <c r="AW67">
        <v>2</v>
      </c>
      <c r="AX67">
        <v>54436771</v>
      </c>
      <c r="AY67">
        <v>1</v>
      </c>
      <c r="AZ67">
        <v>0</v>
      </c>
      <c r="BA67">
        <v>67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X67">
        <f>ROUND(Y67*Source!I132,9)</f>
        <v>0.92700000000000005</v>
      </c>
      <c r="CY67">
        <f t="shared" si="22"/>
        <v>0</v>
      </c>
      <c r="CZ67">
        <f t="shared" si="23"/>
        <v>0</v>
      </c>
      <c r="DA67">
        <f t="shared" si="24"/>
        <v>1</v>
      </c>
      <c r="DB67">
        <f t="shared" si="30"/>
        <v>0</v>
      </c>
      <c r="DC67">
        <f t="shared" si="31"/>
        <v>0</v>
      </c>
      <c r="DD67" t="s">
        <v>3</v>
      </c>
      <c r="DE67" t="s">
        <v>3</v>
      </c>
      <c r="DF67">
        <f t="shared" si="27"/>
        <v>0</v>
      </c>
      <c r="DG67">
        <f t="shared" si="19"/>
        <v>0</v>
      </c>
      <c r="DH67">
        <f t="shared" si="20"/>
        <v>0</v>
      </c>
      <c r="DI67">
        <f t="shared" si="32"/>
        <v>0</v>
      </c>
      <c r="DJ67">
        <f t="shared" si="28"/>
        <v>0</v>
      </c>
      <c r="DK67">
        <v>0</v>
      </c>
    </row>
    <row r="68" spans="1:115" x14ac:dyDescent="0.2">
      <c r="A68">
        <f>ROW(Source!A133)</f>
        <v>133</v>
      </c>
      <c r="B68">
        <v>54436342</v>
      </c>
      <c r="C68">
        <v>54436772</v>
      </c>
      <c r="D68">
        <v>30515951</v>
      </c>
      <c r="E68">
        <v>30515945</v>
      </c>
      <c r="F68">
        <v>1</v>
      </c>
      <c r="G68">
        <v>30515945</v>
      </c>
      <c r="H68">
        <v>1</v>
      </c>
      <c r="I68" t="s">
        <v>477</v>
      </c>
      <c r="J68" t="s">
        <v>3</v>
      </c>
      <c r="K68" t="s">
        <v>478</v>
      </c>
      <c r="L68">
        <v>1191</v>
      </c>
      <c r="N68">
        <v>1013</v>
      </c>
      <c r="O68" t="s">
        <v>479</v>
      </c>
      <c r="P68" t="s">
        <v>479</v>
      </c>
      <c r="Q68">
        <v>1</v>
      </c>
      <c r="W68">
        <v>0</v>
      </c>
      <c r="X68">
        <v>476480486</v>
      </c>
      <c r="Y68">
        <f t="shared" si="29"/>
        <v>7.21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1</v>
      </c>
      <c r="AJ68">
        <v>1</v>
      </c>
      <c r="AK68">
        <v>1</v>
      </c>
      <c r="AL68">
        <v>1</v>
      </c>
      <c r="AN68">
        <v>0</v>
      </c>
      <c r="AO68">
        <v>1</v>
      </c>
      <c r="AP68">
        <v>0</v>
      </c>
      <c r="AQ68">
        <v>0</v>
      </c>
      <c r="AR68">
        <v>0</v>
      </c>
      <c r="AS68" t="s">
        <v>3</v>
      </c>
      <c r="AT68">
        <v>7.21</v>
      </c>
      <c r="AU68" t="s">
        <v>3</v>
      </c>
      <c r="AV68">
        <v>1</v>
      </c>
      <c r="AW68">
        <v>2</v>
      </c>
      <c r="AX68">
        <v>54436774</v>
      </c>
      <c r="AY68">
        <v>1</v>
      </c>
      <c r="AZ68">
        <v>0</v>
      </c>
      <c r="BA68">
        <v>68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X68">
        <f>ROUND(Y68*Source!I133,9)</f>
        <v>2.8839999999999999</v>
      </c>
      <c r="CY68">
        <f t="shared" si="22"/>
        <v>0</v>
      </c>
      <c r="CZ68">
        <f t="shared" si="23"/>
        <v>0</v>
      </c>
      <c r="DA68">
        <f t="shared" si="24"/>
        <v>1</v>
      </c>
      <c r="DB68">
        <f t="shared" si="30"/>
        <v>0</v>
      </c>
      <c r="DC68">
        <f t="shared" si="31"/>
        <v>0</v>
      </c>
      <c r="DD68" t="s">
        <v>3</v>
      </c>
      <c r="DE68" t="s">
        <v>3</v>
      </c>
      <c r="DF68">
        <f t="shared" si="27"/>
        <v>0</v>
      </c>
      <c r="DG68">
        <f t="shared" si="19"/>
        <v>0</v>
      </c>
      <c r="DH68">
        <f t="shared" si="20"/>
        <v>0</v>
      </c>
      <c r="DI68">
        <f t="shared" si="32"/>
        <v>0</v>
      </c>
      <c r="DJ68">
        <f t="shared" si="28"/>
        <v>0</v>
      </c>
      <c r="DK68">
        <v>0</v>
      </c>
    </row>
    <row r="69" spans="1:115" x14ac:dyDescent="0.2">
      <c r="A69">
        <f>ROW(Source!A134)</f>
        <v>134</v>
      </c>
      <c r="B69">
        <v>54436342</v>
      </c>
      <c r="C69">
        <v>54436775</v>
      </c>
      <c r="D69">
        <v>30515951</v>
      </c>
      <c r="E69">
        <v>30515945</v>
      </c>
      <c r="F69">
        <v>1</v>
      </c>
      <c r="G69">
        <v>30515945</v>
      </c>
      <c r="H69">
        <v>1</v>
      </c>
      <c r="I69" t="s">
        <v>477</v>
      </c>
      <c r="J69" t="s">
        <v>3</v>
      </c>
      <c r="K69" t="s">
        <v>478</v>
      </c>
      <c r="L69">
        <v>1191</v>
      </c>
      <c r="N69">
        <v>1013</v>
      </c>
      <c r="O69" t="s">
        <v>479</v>
      </c>
      <c r="P69" t="s">
        <v>479</v>
      </c>
      <c r="Q69">
        <v>1</v>
      </c>
      <c r="W69">
        <v>0</v>
      </c>
      <c r="X69">
        <v>476480486</v>
      </c>
      <c r="Y69">
        <f t="shared" si="29"/>
        <v>2.0699999999999998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1</v>
      </c>
      <c r="AJ69">
        <v>1</v>
      </c>
      <c r="AK69">
        <v>1</v>
      </c>
      <c r="AL69">
        <v>1</v>
      </c>
      <c r="AN69">
        <v>0</v>
      </c>
      <c r="AO69">
        <v>1</v>
      </c>
      <c r="AP69">
        <v>1</v>
      </c>
      <c r="AQ69">
        <v>0</v>
      </c>
      <c r="AR69">
        <v>0</v>
      </c>
      <c r="AS69" t="s">
        <v>3</v>
      </c>
      <c r="AT69">
        <v>2.0699999999999998</v>
      </c>
      <c r="AU69" t="s">
        <v>3</v>
      </c>
      <c r="AV69">
        <v>1</v>
      </c>
      <c r="AW69">
        <v>2</v>
      </c>
      <c r="AX69">
        <v>54436777</v>
      </c>
      <c r="AY69">
        <v>1</v>
      </c>
      <c r="AZ69">
        <v>0</v>
      </c>
      <c r="BA69">
        <v>69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X69">
        <f>ROUND(Y69*Source!I134,9)</f>
        <v>6.21</v>
      </c>
      <c r="CY69">
        <f t="shared" si="22"/>
        <v>0</v>
      </c>
      <c r="CZ69">
        <f t="shared" si="23"/>
        <v>0</v>
      </c>
      <c r="DA69">
        <f t="shared" si="24"/>
        <v>1</v>
      </c>
      <c r="DB69">
        <f t="shared" si="30"/>
        <v>0</v>
      </c>
      <c r="DC69">
        <f t="shared" si="31"/>
        <v>0</v>
      </c>
      <c r="DD69" t="s">
        <v>3</v>
      </c>
      <c r="DE69" t="s">
        <v>3</v>
      </c>
      <c r="DF69">
        <f t="shared" si="27"/>
        <v>0</v>
      </c>
      <c r="DG69">
        <f t="shared" si="19"/>
        <v>0</v>
      </c>
      <c r="DH69">
        <f t="shared" si="20"/>
        <v>0</v>
      </c>
      <c r="DI69">
        <f t="shared" si="32"/>
        <v>0</v>
      </c>
      <c r="DJ69">
        <f t="shared" si="28"/>
        <v>0</v>
      </c>
      <c r="DK69">
        <v>0</v>
      </c>
    </row>
    <row r="70" spans="1:115" x14ac:dyDescent="0.2">
      <c r="A70">
        <f>ROW(Source!A135)</f>
        <v>135</v>
      </c>
      <c r="B70">
        <v>54436342</v>
      </c>
      <c r="C70">
        <v>54436778</v>
      </c>
      <c r="D70">
        <v>30515951</v>
      </c>
      <c r="E70">
        <v>30515945</v>
      </c>
      <c r="F70">
        <v>1</v>
      </c>
      <c r="G70">
        <v>30515945</v>
      </c>
      <c r="H70">
        <v>1</v>
      </c>
      <c r="I70" t="s">
        <v>477</v>
      </c>
      <c r="J70" t="s">
        <v>3</v>
      </c>
      <c r="K70" t="s">
        <v>478</v>
      </c>
      <c r="L70">
        <v>1191</v>
      </c>
      <c r="N70">
        <v>1013</v>
      </c>
      <c r="O70" t="s">
        <v>479</v>
      </c>
      <c r="P70" t="s">
        <v>479</v>
      </c>
      <c r="Q70">
        <v>1</v>
      </c>
      <c r="W70">
        <v>0</v>
      </c>
      <c r="X70">
        <v>476480486</v>
      </c>
      <c r="Y70">
        <f t="shared" si="29"/>
        <v>73.5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1</v>
      </c>
      <c r="AJ70">
        <v>1</v>
      </c>
      <c r="AK70">
        <v>1</v>
      </c>
      <c r="AL70">
        <v>1</v>
      </c>
      <c r="AN70">
        <v>0</v>
      </c>
      <c r="AO70">
        <v>1</v>
      </c>
      <c r="AP70">
        <v>1</v>
      </c>
      <c r="AQ70">
        <v>0</v>
      </c>
      <c r="AR70">
        <v>0</v>
      </c>
      <c r="AS70" t="s">
        <v>3</v>
      </c>
      <c r="AT70">
        <v>73.5</v>
      </c>
      <c r="AU70" t="s">
        <v>3</v>
      </c>
      <c r="AV70">
        <v>1</v>
      </c>
      <c r="AW70">
        <v>2</v>
      </c>
      <c r="AX70">
        <v>54436780</v>
      </c>
      <c r="AY70">
        <v>1</v>
      </c>
      <c r="AZ70">
        <v>0</v>
      </c>
      <c r="BA70">
        <v>70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X70">
        <f>ROUND(Y70*Source!I135,9)</f>
        <v>3.6749999999999998</v>
      </c>
      <c r="CY70">
        <f t="shared" si="22"/>
        <v>0</v>
      </c>
      <c r="CZ70">
        <f t="shared" si="23"/>
        <v>0</v>
      </c>
      <c r="DA70">
        <f t="shared" si="24"/>
        <v>1</v>
      </c>
      <c r="DB70">
        <f t="shared" si="30"/>
        <v>0</v>
      </c>
      <c r="DC70">
        <f t="shared" si="31"/>
        <v>0</v>
      </c>
      <c r="DD70" t="s">
        <v>3</v>
      </c>
      <c r="DE70" t="s">
        <v>3</v>
      </c>
      <c r="DF70">
        <f t="shared" si="27"/>
        <v>0</v>
      </c>
      <c r="DG70">
        <f t="shared" si="19"/>
        <v>0</v>
      </c>
      <c r="DH70">
        <f t="shared" si="20"/>
        <v>0</v>
      </c>
      <c r="DI70">
        <f t="shared" si="32"/>
        <v>0</v>
      </c>
      <c r="DJ70">
        <f t="shared" si="28"/>
        <v>0</v>
      </c>
      <c r="DK70">
        <v>0</v>
      </c>
    </row>
    <row r="71" spans="1:115" x14ac:dyDescent="0.2">
      <c r="A71">
        <f>ROW(Source!A136)</f>
        <v>136</v>
      </c>
      <c r="B71">
        <v>54436342</v>
      </c>
      <c r="C71">
        <v>54436781</v>
      </c>
      <c r="D71">
        <v>30515951</v>
      </c>
      <c r="E71">
        <v>30515945</v>
      </c>
      <c r="F71">
        <v>1</v>
      </c>
      <c r="G71">
        <v>30515945</v>
      </c>
      <c r="H71">
        <v>1</v>
      </c>
      <c r="I71" t="s">
        <v>477</v>
      </c>
      <c r="J71" t="s">
        <v>3</v>
      </c>
      <c r="K71" t="s">
        <v>478</v>
      </c>
      <c r="L71">
        <v>1191</v>
      </c>
      <c r="N71">
        <v>1013</v>
      </c>
      <c r="O71" t="s">
        <v>479</v>
      </c>
      <c r="P71" t="s">
        <v>479</v>
      </c>
      <c r="Q71">
        <v>1</v>
      </c>
      <c r="W71">
        <v>0</v>
      </c>
      <c r="X71">
        <v>476480486</v>
      </c>
      <c r="Y71">
        <f t="shared" si="29"/>
        <v>37.229999999999997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1</v>
      </c>
      <c r="AJ71">
        <v>1</v>
      </c>
      <c r="AK71">
        <v>1</v>
      </c>
      <c r="AL71">
        <v>1</v>
      </c>
      <c r="AN71">
        <v>0</v>
      </c>
      <c r="AO71">
        <v>1</v>
      </c>
      <c r="AP71">
        <v>0</v>
      </c>
      <c r="AQ71">
        <v>0</v>
      </c>
      <c r="AR71">
        <v>0</v>
      </c>
      <c r="AS71" t="s">
        <v>3</v>
      </c>
      <c r="AT71">
        <v>37.229999999999997</v>
      </c>
      <c r="AU71" t="s">
        <v>3</v>
      </c>
      <c r="AV71">
        <v>1</v>
      </c>
      <c r="AW71">
        <v>2</v>
      </c>
      <c r="AX71">
        <v>54436783</v>
      </c>
      <c r="AY71">
        <v>1</v>
      </c>
      <c r="AZ71">
        <v>0</v>
      </c>
      <c r="BA71">
        <v>71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X71">
        <f>ROUND(Y71*Source!I136,9)</f>
        <v>0.74460000000000004</v>
      </c>
      <c r="CY71">
        <f t="shared" si="22"/>
        <v>0</v>
      </c>
      <c r="CZ71">
        <f t="shared" si="23"/>
        <v>0</v>
      </c>
      <c r="DA71">
        <f t="shared" si="24"/>
        <v>1</v>
      </c>
      <c r="DB71">
        <f t="shared" si="30"/>
        <v>0</v>
      </c>
      <c r="DC71">
        <f t="shared" si="31"/>
        <v>0</v>
      </c>
      <c r="DD71" t="s">
        <v>3</v>
      </c>
      <c r="DE71" t="s">
        <v>3</v>
      </c>
      <c r="DF71">
        <f t="shared" si="27"/>
        <v>0</v>
      </c>
      <c r="DG71">
        <f t="shared" si="19"/>
        <v>0</v>
      </c>
      <c r="DH71">
        <f t="shared" si="20"/>
        <v>0</v>
      </c>
      <c r="DI71">
        <f t="shared" si="32"/>
        <v>0</v>
      </c>
      <c r="DJ71">
        <f t="shared" si="28"/>
        <v>0</v>
      </c>
      <c r="DK71">
        <v>0</v>
      </c>
    </row>
    <row r="72" spans="1:115" x14ac:dyDescent="0.2">
      <c r="A72">
        <f>ROW(Source!A137)</f>
        <v>137</v>
      </c>
      <c r="B72">
        <v>54436342</v>
      </c>
      <c r="C72">
        <v>54436784</v>
      </c>
      <c r="D72">
        <v>30515951</v>
      </c>
      <c r="E72">
        <v>30515945</v>
      </c>
      <c r="F72">
        <v>1</v>
      </c>
      <c r="G72">
        <v>30515945</v>
      </c>
      <c r="H72">
        <v>1</v>
      </c>
      <c r="I72" t="s">
        <v>477</v>
      </c>
      <c r="J72" t="s">
        <v>3</v>
      </c>
      <c r="K72" t="s">
        <v>478</v>
      </c>
      <c r="L72">
        <v>1191</v>
      </c>
      <c r="N72">
        <v>1013</v>
      </c>
      <c r="O72" t="s">
        <v>479</v>
      </c>
      <c r="P72" t="s">
        <v>479</v>
      </c>
      <c r="Q72">
        <v>1</v>
      </c>
      <c r="W72">
        <v>0</v>
      </c>
      <c r="X72">
        <v>476480486</v>
      </c>
      <c r="Y72">
        <f t="shared" si="29"/>
        <v>34.1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1</v>
      </c>
      <c r="AJ72">
        <v>1</v>
      </c>
      <c r="AK72">
        <v>1</v>
      </c>
      <c r="AL72">
        <v>1</v>
      </c>
      <c r="AN72">
        <v>0</v>
      </c>
      <c r="AO72">
        <v>1</v>
      </c>
      <c r="AP72">
        <v>0</v>
      </c>
      <c r="AQ72">
        <v>0</v>
      </c>
      <c r="AR72">
        <v>0</v>
      </c>
      <c r="AS72" t="s">
        <v>3</v>
      </c>
      <c r="AT72">
        <v>34.1</v>
      </c>
      <c r="AU72" t="s">
        <v>3</v>
      </c>
      <c r="AV72">
        <v>1</v>
      </c>
      <c r="AW72">
        <v>2</v>
      </c>
      <c r="AX72">
        <v>54436786</v>
      </c>
      <c r="AY72">
        <v>1</v>
      </c>
      <c r="AZ72">
        <v>0</v>
      </c>
      <c r="BA72">
        <v>72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X72">
        <f>ROUND(Y72*Source!I137,9)</f>
        <v>0.34100000000000003</v>
      </c>
      <c r="CY72">
        <f t="shared" si="22"/>
        <v>0</v>
      </c>
      <c r="CZ72">
        <f t="shared" si="23"/>
        <v>0</v>
      </c>
      <c r="DA72">
        <f t="shared" si="24"/>
        <v>1</v>
      </c>
      <c r="DB72">
        <f t="shared" si="30"/>
        <v>0</v>
      </c>
      <c r="DC72">
        <f t="shared" si="31"/>
        <v>0</v>
      </c>
      <c r="DD72" t="s">
        <v>3</v>
      </c>
      <c r="DE72" t="s">
        <v>3</v>
      </c>
      <c r="DF72">
        <f t="shared" si="27"/>
        <v>0</v>
      </c>
      <c r="DG72">
        <f t="shared" si="19"/>
        <v>0</v>
      </c>
      <c r="DH72">
        <f t="shared" si="20"/>
        <v>0</v>
      </c>
      <c r="DI72">
        <f t="shared" si="32"/>
        <v>0</v>
      </c>
      <c r="DJ72">
        <f t="shared" si="28"/>
        <v>0</v>
      </c>
      <c r="DK72">
        <v>0</v>
      </c>
    </row>
    <row r="73" spans="1:115" x14ac:dyDescent="0.2">
      <c r="A73">
        <f>ROW(Source!A138)</f>
        <v>138</v>
      </c>
      <c r="B73">
        <v>54436342</v>
      </c>
      <c r="C73">
        <v>54436787</v>
      </c>
      <c r="D73">
        <v>30515951</v>
      </c>
      <c r="E73">
        <v>30515945</v>
      </c>
      <c r="F73">
        <v>1</v>
      </c>
      <c r="G73">
        <v>30515945</v>
      </c>
      <c r="H73">
        <v>1</v>
      </c>
      <c r="I73" t="s">
        <v>477</v>
      </c>
      <c r="J73" t="s">
        <v>3</v>
      </c>
      <c r="K73" t="s">
        <v>478</v>
      </c>
      <c r="L73">
        <v>1191</v>
      </c>
      <c r="N73">
        <v>1013</v>
      </c>
      <c r="O73" t="s">
        <v>479</v>
      </c>
      <c r="P73" t="s">
        <v>479</v>
      </c>
      <c r="Q73">
        <v>1</v>
      </c>
      <c r="W73">
        <v>0</v>
      </c>
      <c r="X73">
        <v>476480486</v>
      </c>
      <c r="Y73">
        <f t="shared" si="29"/>
        <v>2.06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1</v>
      </c>
      <c r="AJ73">
        <v>1</v>
      </c>
      <c r="AK73">
        <v>1</v>
      </c>
      <c r="AL73">
        <v>1</v>
      </c>
      <c r="AN73">
        <v>0</v>
      </c>
      <c r="AO73">
        <v>1</v>
      </c>
      <c r="AP73">
        <v>0</v>
      </c>
      <c r="AQ73">
        <v>0</v>
      </c>
      <c r="AR73">
        <v>0</v>
      </c>
      <c r="AS73" t="s">
        <v>3</v>
      </c>
      <c r="AT73">
        <v>2.06</v>
      </c>
      <c r="AU73" t="s">
        <v>3</v>
      </c>
      <c r="AV73">
        <v>1</v>
      </c>
      <c r="AW73">
        <v>2</v>
      </c>
      <c r="AX73">
        <v>54436789</v>
      </c>
      <c r="AY73">
        <v>1</v>
      </c>
      <c r="AZ73">
        <v>0</v>
      </c>
      <c r="BA73">
        <v>73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X73">
        <f>ROUND(Y73*Source!I138,9)</f>
        <v>4.12</v>
      </c>
      <c r="CY73">
        <f t="shared" si="22"/>
        <v>0</v>
      </c>
      <c r="CZ73">
        <f t="shared" si="23"/>
        <v>0</v>
      </c>
      <c r="DA73">
        <f t="shared" si="24"/>
        <v>1</v>
      </c>
      <c r="DB73">
        <f t="shared" si="30"/>
        <v>0</v>
      </c>
      <c r="DC73">
        <f t="shared" si="31"/>
        <v>0</v>
      </c>
      <c r="DD73" t="s">
        <v>3</v>
      </c>
      <c r="DE73" t="s">
        <v>3</v>
      </c>
      <c r="DF73">
        <f t="shared" si="27"/>
        <v>0</v>
      </c>
      <c r="DG73">
        <f t="shared" si="19"/>
        <v>0</v>
      </c>
      <c r="DH73">
        <f t="shared" si="20"/>
        <v>0</v>
      </c>
      <c r="DI73">
        <f t="shared" si="32"/>
        <v>0</v>
      </c>
      <c r="DJ73">
        <f t="shared" si="28"/>
        <v>0</v>
      </c>
      <c r="DK73">
        <v>0</v>
      </c>
    </row>
    <row r="74" spans="1:115" x14ac:dyDescent="0.2">
      <c r="A74">
        <f>ROW(Source!A139)</f>
        <v>139</v>
      </c>
      <c r="B74">
        <v>54436342</v>
      </c>
      <c r="C74">
        <v>54436790</v>
      </c>
      <c r="D74">
        <v>30515951</v>
      </c>
      <c r="E74">
        <v>30515945</v>
      </c>
      <c r="F74">
        <v>1</v>
      </c>
      <c r="G74">
        <v>30515945</v>
      </c>
      <c r="H74">
        <v>1</v>
      </c>
      <c r="I74" t="s">
        <v>477</v>
      </c>
      <c r="J74" t="s">
        <v>3</v>
      </c>
      <c r="K74" t="s">
        <v>478</v>
      </c>
      <c r="L74">
        <v>1191</v>
      </c>
      <c r="N74">
        <v>1013</v>
      </c>
      <c r="O74" t="s">
        <v>479</v>
      </c>
      <c r="P74" t="s">
        <v>479</v>
      </c>
      <c r="Q74">
        <v>1</v>
      </c>
      <c r="W74">
        <v>0</v>
      </c>
      <c r="X74">
        <v>476480486</v>
      </c>
      <c r="Y74">
        <f t="shared" si="29"/>
        <v>0.3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1</v>
      </c>
      <c r="AJ74">
        <v>1</v>
      </c>
      <c r="AK74">
        <v>1</v>
      </c>
      <c r="AL74">
        <v>1</v>
      </c>
      <c r="AN74">
        <v>0</v>
      </c>
      <c r="AO74">
        <v>1</v>
      </c>
      <c r="AP74">
        <v>0</v>
      </c>
      <c r="AQ74">
        <v>0</v>
      </c>
      <c r="AR74">
        <v>0</v>
      </c>
      <c r="AS74" t="s">
        <v>3</v>
      </c>
      <c r="AT74">
        <v>0.3</v>
      </c>
      <c r="AU74" t="s">
        <v>3</v>
      </c>
      <c r="AV74">
        <v>1</v>
      </c>
      <c r="AW74">
        <v>2</v>
      </c>
      <c r="AX74">
        <v>54436793</v>
      </c>
      <c r="AY74">
        <v>1</v>
      </c>
      <c r="AZ74">
        <v>0</v>
      </c>
      <c r="BA74">
        <v>74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X74">
        <f>ROUND(Y74*Source!I139,9)</f>
        <v>4.2</v>
      </c>
      <c r="CY74">
        <f t="shared" si="22"/>
        <v>0</v>
      </c>
      <c r="CZ74">
        <f t="shared" si="23"/>
        <v>0</v>
      </c>
      <c r="DA74">
        <f t="shared" si="24"/>
        <v>1</v>
      </c>
      <c r="DB74">
        <f t="shared" si="30"/>
        <v>0</v>
      </c>
      <c r="DC74">
        <f t="shared" si="31"/>
        <v>0</v>
      </c>
      <c r="DD74" t="s">
        <v>3</v>
      </c>
      <c r="DE74" t="s">
        <v>3</v>
      </c>
      <c r="DF74">
        <f t="shared" si="27"/>
        <v>0</v>
      </c>
      <c r="DG74">
        <f t="shared" si="19"/>
        <v>0</v>
      </c>
      <c r="DH74">
        <f t="shared" si="20"/>
        <v>0</v>
      </c>
      <c r="DI74">
        <f t="shared" si="32"/>
        <v>0</v>
      </c>
      <c r="DJ74">
        <f t="shared" si="28"/>
        <v>0</v>
      </c>
      <c r="DK74">
        <v>0</v>
      </c>
    </row>
    <row r="75" spans="1:115" x14ac:dyDescent="0.2">
      <c r="A75">
        <f>ROW(Source!A139)</f>
        <v>139</v>
      </c>
      <c r="B75">
        <v>54436342</v>
      </c>
      <c r="C75">
        <v>54436790</v>
      </c>
      <c r="D75">
        <v>30541193</v>
      </c>
      <c r="E75">
        <v>30515945</v>
      </c>
      <c r="F75">
        <v>1</v>
      </c>
      <c r="G75">
        <v>30515945</v>
      </c>
      <c r="H75">
        <v>3</v>
      </c>
      <c r="I75" t="s">
        <v>541</v>
      </c>
      <c r="J75" t="s">
        <v>3</v>
      </c>
      <c r="K75" t="s">
        <v>542</v>
      </c>
      <c r="L75">
        <v>1348</v>
      </c>
      <c r="N75">
        <v>1009</v>
      </c>
      <c r="O75" t="s">
        <v>51</v>
      </c>
      <c r="P75" t="s">
        <v>51</v>
      </c>
      <c r="Q75">
        <v>1000</v>
      </c>
      <c r="W75">
        <v>0</v>
      </c>
      <c r="X75">
        <v>-783086922</v>
      </c>
      <c r="Y75">
        <f t="shared" si="29"/>
        <v>1E-3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1</v>
      </c>
      <c r="AJ75">
        <v>1</v>
      </c>
      <c r="AK75">
        <v>1</v>
      </c>
      <c r="AL75">
        <v>1</v>
      </c>
      <c r="AN75">
        <v>0</v>
      </c>
      <c r="AO75">
        <v>1</v>
      </c>
      <c r="AP75">
        <v>0</v>
      </c>
      <c r="AQ75">
        <v>0</v>
      </c>
      <c r="AR75">
        <v>0</v>
      </c>
      <c r="AS75" t="s">
        <v>3</v>
      </c>
      <c r="AT75">
        <v>1E-3</v>
      </c>
      <c r="AU75" t="s">
        <v>3</v>
      </c>
      <c r="AV75">
        <v>0</v>
      </c>
      <c r="AW75">
        <v>2</v>
      </c>
      <c r="AX75">
        <v>54436794</v>
      </c>
      <c r="AY75">
        <v>1</v>
      </c>
      <c r="AZ75">
        <v>0</v>
      </c>
      <c r="BA75">
        <v>75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X75">
        <f>ROUND(Y75*Source!I139,9)</f>
        <v>1.4E-2</v>
      </c>
      <c r="CY75">
        <f>AA75</f>
        <v>0</v>
      </c>
      <c r="CZ75">
        <f>AE75</f>
        <v>0</v>
      </c>
      <c r="DA75">
        <f>AI75</f>
        <v>1</v>
      </c>
      <c r="DB75">
        <f t="shared" si="30"/>
        <v>0</v>
      </c>
      <c r="DC75">
        <f t="shared" si="31"/>
        <v>0</v>
      </c>
      <c r="DD75" t="s">
        <v>3</v>
      </c>
      <c r="DE75" t="s">
        <v>3</v>
      </c>
      <c r="DF75">
        <f t="shared" si="27"/>
        <v>0</v>
      </c>
      <c r="DG75">
        <f t="shared" si="19"/>
        <v>0</v>
      </c>
      <c r="DH75">
        <f t="shared" si="20"/>
        <v>0</v>
      </c>
      <c r="DI75">
        <f t="shared" si="32"/>
        <v>0</v>
      </c>
      <c r="DJ75">
        <f>DF75</f>
        <v>0</v>
      </c>
      <c r="DK75">
        <v>0</v>
      </c>
    </row>
    <row r="76" spans="1:115" x14ac:dyDescent="0.2">
      <c r="A76">
        <f>ROW(Source!A265)</f>
        <v>265</v>
      </c>
      <c r="B76">
        <v>54436342</v>
      </c>
      <c r="C76">
        <v>54436985</v>
      </c>
      <c r="D76">
        <v>30515951</v>
      </c>
      <c r="E76">
        <v>30515945</v>
      </c>
      <c r="F76">
        <v>1</v>
      </c>
      <c r="G76">
        <v>30515945</v>
      </c>
      <c r="H76">
        <v>1</v>
      </c>
      <c r="I76" t="s">
        <v>477</v>
      </c>
      <c r="J76" t="s">
        <v>3</v>
      </c>
      <c r="K76" t="s">
        <v>478</v>
      </c>
      <c r="L76">
        <v>1191</v>
      </c>
      <c r="N76">
        <v>1013</v>
      </c>
      <c r="O76" t="s">
        <v>479</v>
      </c>
      <c r="P76" t="s">
        <v>479</v>
      </c>
      <c r="Q76">
        <v>1</v>
      </c>
      <c r="W76">
        <v>0</v>
      </c>
      <c r="X76">
        <v>476480486</v>
      </c>
      <c r="Y76">
        <f t="shared" si="29"/>
        <v>1.8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1</v>
      </c>
      <c r="AJ76">
        <v>1</v>
      </c>
      <c r="AK76">
        <v>1</v>
      </c>
      <c r="AL76">
        <v>1</v>
      </c>
      <c r="AN76">
        <v>0</v>
      </c>
      <c r="AO76">
        <v>1</v>
      </c>
      <c r="AP76">
        <v>0</v>
      </c>
      <c r="AQ76">
        <v>0</v>
      </c>
      <c r="AR76">
        <v>0</v>
      </c>
      <c r="AS76" t="s">
        <v>3</v>
      </c>
      <c r="AT76">
        <v>1.8</v>
      </c>
      <c r="AU76" t="s">
        <v>3</v>
      </c>
      <c r="AV76">
        <v>1</v>
      </c>
      <c r="AW76">
        <v>2</v>
      </c>
      <c r="AX76">
        <v>54436987</v>
      </c>
      <c r="AY76">
        <v>1</v>
      </c>
      <c r="AZ76">
        <v>0</v>
      </c>
      <c r="BA76">
        <v>76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X76">
        <f>ROUND(Y76*Source!I265,9)</f>
        <v>32.4</v>
      </c>
      <c r="CY76">
        <f t="shared" ref="CY76:CY98" si="33">AD76</f>
        <v>0</v>
      </c>
      <c r="CZ76">
        <f t="shared" ref="CZ76:CZ98" si="34">AH76</f>
        <v>0</v>
      </c>
      <c r="DA76">
        <f t="shared" ref="DA76:DA98" si="35">AL76</f>
        <v>1</v>
      </c>
      <c r="DB76">
        <f t="shared" si="30"/>
        <v>0</v>
      </c>
      <c r="DC76">
        <f t="shared" si="31"/>
        <v>0</v>
      </c>
      <c r="DD76" t="s">
        <v>3</v>
      </c>
      <c r="DE76" t="s">
        <v>3</v>
      </c>
      <c r="DF76">
        <f t="shared" si="27"/>
        <v>0</v>
      </c>
      <c r="DG76">
        <f t="shared" si="19"/>
        <v>0</v>
      </c>
      <c r="DH76">
        <f t="shared" si="20"/>
        <v>0</v>
      </c>
      <c r="DI76">
        <f t="shared" si="32"/>
        <v>0</v>
      </c>
      <c r="DJ76">
        <f t="shared" ref="DJ76:DJ98" si="36">DI76</f>
        <v>0</v>
      </c>
      <c r="DK76">
        <v>0</v>
      </c>
    </row>
    <row r="77" spans="1:115" x14ac:dyDescent="0.2">
      <c r="A77">
        <f>ROW(Source!A266)</f>
        <v>266</v>
      </c>
      <c r="B77">
        <v>54436342</v>
      </c>
      <c r="C77">
        <v>54436988</v>
      </c>
      <c r="D77">
        <v>30515951</v>
      </c>
      <c r="E77">
        <v>30515945</v>
      </c>
      <c r="F77">
        <v>1</v>
      </c>
      <c r="G77">
        <v>30515945</v>
      </c>
      <c r="H77">
        <v>1</v>
      </c>
      <c r="I77" t="s">
        <v>477</v>
      </c>
      <c r="J77" t="s">
        <v>3</v>
      </c>
      <c r="K77" t="s">
        <v>478</v>
      </c>
      <c r="L77">
        <v>1191</v>
      </c>
      <c r="N77">
        <v>1013</v>
      </c>
      <c r="O77" t="s">
        <v>479</v>
      </c>
      <c r="P77" t="s">
        <v>479</v>
      </c>
      <c r="Q77">
        <v>1</v>
      </c>
      <c r="W77">
        <v>0</v>
      </c>
      <c r="X77">
        <v>476480486</v>
      </c>
      <c r="Y77">
        <f t="shared" si="29"/>
        <v>22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1</v>
      </c>
      <c r="AJ77">
        <v>1</v>
      </c>
      <c r="AK77">
        <v>1</v>
      </c>
      <c r="AL77">
        <v>1</v>
      </c>
      <c r="AN77">
        <v>0</v>
      </c>
      <c r="AO77">
        <v>1</v>
      </c>
      <c r="AP77">
        <v>1</v>
      </c>
      <c r="AQ77">
        <v>0</v>
      </c>
      <c r="AR77">
        <v>0</v>
      </c>
      <c r="AS77" t="s">
        <v>3</v>
      </c>
      <c r="AT77">
        <v>22</v>
      </c>
      <c r="AU77" t="s">
        <v>3</v>
      </c>
      <c r="AV77">
        <v>1</v>
      </c>
      <c r="AW77">
        <v>2</v>
      </c>
      <c r="AX77">
        <v>54436990</v>
      </c>
      <c r="AY77">
        <v>1</v>
      </c>
      <c r="AZ77">
        <v>0</v>
      </c>
      <c r="BA77">
        <v>77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X77">
        <f>ROUND(Y77*Source!I266,9)</f>
        <v>110</v>
      </c>
      <c r="CY77">
        <f t="shared" si="33"/>
        <v>0</v>
      </c>
      <c r="CZ77">
        <f t="shared" si="34"/>
        <v>0</v>
      </c>
      <c r="DA77">
        <f t="shared" si="35"/>
        <v>1</v>
      </c>
      <c r="DB77">
        <f t="shared" si="30"/>
        <v>0</v>
      </c>
      <c r="DC77">
        <f t="shared" si="31"/>
        <v>0</v>
      </c>
      <c r="DD77" t="s">
        <v>3</v>
      </c>
      <c r="DE77" t="s">
        <v>3</v>
      </c>
      <c r="DF77">
        <f t="shared" si="27"/>
        <v>0</v>
      </c>
      <c r="DG77">
        <f t="shared" ref="DG77:DG98" si="37">ROUND(AF77*CX77,2)</f>
        <v>0</v>
      </c>
      <c r="DH77">
        <f t="shared" ref="DH77:DH98" si="38">ROUND(AG77*CX77,2)</f>
        <v>0</v>
      </c>
      <c r="DI77">
        <f t="shared" si="32"/>
        <v>0</v>
      </c>
      <c r="DJ77">
        <f t="shared" si="36"/>
        <v>0</v>
      </c>
      <c r="DK77">
        <v>0</v>
      </c>
    </row>
    <row r="78" spans="1:115" x14ac:dyDescent="0.2">
      <c r="A78">
        <f>ROW(Source!A267)</f>
        <v>267</v>
      </c>
      <c r="B78">
        <v>54436342</v>
      </c>
      <c r="C78">
        <v>54436991</v>
      </c>
      <c r="D78">
        <v>30515951</v>
      </c>
      <c r="E78">
        <v>30515945</v>
      </c>
      <c r="F78">
        <v>1</v>
      </c>
      <c r="G78">
        <v>30515945</v>
      </c>
      <c r="H78">
        <v>1</v>
      </c>
      <c r="I78" t="s">
        <v>477</v>
      </c>
      <c r="J78" t="s">
        <v>3</v>
      </c>
      <c r="K78" t="s">
        <v>478</v>
      </c>
      <c r="L78">
        <v>1191</v>
      </c>
      <c r="N78">
        <v>1013</v>
      </c>
      <c r="O78" t="s">
        <v>479</v>
      </c>
      <c r="P78" t="s">
        <v>479</v>
      </c>
      <c r="Q78">
        <v>1</v>
      </c>
      <c r="W78">
        <v>0</v>
      </c>
      <c r="X78">
        <v>476480486</v>
      </c>
      <c r="Y78">
        <f t="shared" si="29"/>
        <v>5.4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1</v>
      </c>
      <c r="AJ78">
        <v>1</v>
      </c>
      <c r="AK78">
        <v>1</v>
      </c>
      <c r="AL78">
        <v>1</v>
      </c>
      <c r="AN78">
        <v>0</v>
      </c>
      <c r="AO78">
        <v>1</v>
      </c>
      <c r="AP78">
        <v>0</v>
      </c>
      <c r="AQ78">
        <v>0</v>
      </c>
      <c r="AR78">
        <v>0</v>
      </c>
      <c r="AS78" t="s">
        <v>3</v>
      </c>
      <c r="AT78">
        <v>5.4</v>
      </c>
      <c r="AU78" t="s">
        <v>3</v>
      </c>
      <c r="AV78">
        <v>1</v>
      </c>
      <c r="AW78">
        <v>2</v>
      </c>
      <c r="AX78">
        <v>54436993</v>
      </c>
      <c r="AY78">
        <v>1</v>
      </c>
      <c r="AZ78">
        <v>0</v>
      </c>
      <c r="BA78">
        <v>78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X78">
        <f>ROUND(Y78*Source!I267,9)</f>
        <v>64.8</v>
      </c>
      <c r="CY78">
        <f t="shared" si="33"/>
        <v>0</v>
      </c>
      <c r="CZ78">
        <f t="shared" si="34"/>
        <v>0</v>
      </c>
      <c r="DA78">
        <f t="shared" si="35"/>
        <v>1</v>
      </c>
      <c r="DB78">
        <f t="shared" si="30"/>
        <v>0</v>
      </c>
      <c r="DC78">
        <f t="shared" si="31"/>
        <v>0</v>
      </c>
      <c r="DD78" t="s">
        <v>3</v>
      </c>
      <c r="DE78" t="s">
        <v>3</v>
      </c>
      <c r="DF78">
        <f t="shared" si="27"/>
        <v>0</v>
      </c>
      <c r="DG78">
        <f t="shared" si="37"/>
        <v>0</v>
      </c>
      <c r="DH78">
        <f t="shared" si="38"/>
        <v>0</v>
      </c>
      <c r="DI78">
        <f t="shared" si="32"/>
        <v>0</v>
      </c>
      <c r="DJ78">
        <f t="shared" si="36"/>
        <v>0</v>
      </c>
      <c r="DK78">
        <v>0</v>
      </c>
    </row>
    <row r="79" spans="1:115" x14ac:dyDescent="0.2">
      <c r="A79">
        <f>ROW(Source!A268)</f>
        <v>268</v>
      </c>
      <c r="B79">
        <v>54436342</v>
      </c>
      <c r="C79">
        <v>54436994</v>
      </c>
      <c r="D79">
        <v>30515951</v>
      </c>
      <c r="E79">
        <v>30515945</v>
      </c>
      <c r="F79">
        <v>1</v>
      </c>
      <c r="G79">
        <v>30515945</v>
      </c>
      <c r="H79">
        <v>1</v>
      </c>
      <c r="I79" t="s">
        <v>477</v>
      </c>
      <c r="J79" t="s">
        <v>3</v>
      </c>
      <c r="K79" t="s">
        <v>478</v>
      </c>
      <c r="L79">
        <v>1191</v>
      </c>
      <c r="N79">
        <v>1013</v>
      </c>
      <c r="O79" t="s">
        <v>479</v>
      </c>
      <c r="P79" t="s">
        <v>479</v>
      </c>
      <c r="Q79">
        <v>1</v>
      </c>
      <c r="W79">
        <v>0</v>
      </c>
      <c r="X79">
        <v>476480486</v>
      </c>
      <c r="Y79">
        <f t="shared" si="29"/>
        <v>1.8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1</v>
      </c>
      <c r="AJ79">
        <v>1</v>
      </c>
      <c r="AK79">
        <v>1</v>
      </c>
      <c r="AL79">
        <v>1</v>
      </c>
      <c r="AN79">
        <v>0</v>
      </c>
      <c r="AO79">
        <v>1</v>
      </c>
      <c r="AP79">
        <v>0</v>
      </c>
      <c r="AQ79">
        <v>0</v>
      </c>
      <c r="AR79">
        <v>0</v>
      </c>
      <c r="AS79" t="s">
        <v>3</v>
      </c>
      <c r="AT79">
        <v>1.8</v>
      </c>
      <c r="AU79" t="s">
        <v>3</v>
      </c>
      <c r="AV79">
        <v>1</v>
      </c>
      <c r="AW79">
        <v>2</v>
      </c>
      <c r="AX79">
        <v>54436996</v>
      </c>
      <c r="AY79">
        <v>1</v>
      </c>
      <c r="AZ79">
        <v>0</v>
      </c>
      <c r="BA79">
        <v>79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X79">
        <f>ROUND(Y79*Source!I268,9)</f>
        <v>18</v>
      </c>
      <c r="CY79">
        <f t="shared" si="33"/>
        <v>0</v>
      </c>
      <c r="CZ79">
        <f t="shared" si="34"/>
        <v>0</v>
      </c>
      <c r="DA79">
        <f t="shared" si="35"/>
        <v>1</v>
      </c>
      <c r="DB79">
        <f t="shared" si="30"/>
        <v>0</v>
      </c>
      <c r="DC79">
        <f t="shared" si="31"/>
        <v>0</v>
      </c>
      <c r="DD79" t="s">
        <v>3</v>
      </c>
      <c r="DE79" t="s">
        <v>3</v>
      </c>
      <c r="DF79">
        <f t="shared" ref="DF79:DF100" si="39">ROUND(AE79*CX79,2)</f>
        <v>0</v>
      </c>
      <c r="DG79">
        <f t="shared" si="37"/>
        <v>0</v>
      </c>
      <c r="DH79">
        <f t="shared" si="38"/>
        <v>0</v>
      </c>
      <c r="DI79">
        <f t="shared" si="32"/>
        <v>0</v>
      </c>
      <c r="DJ79">
        <f t="shared" si="36"/>
        <v>0</v>
      </c>
      <c r="DK79">
        <v>0</v>
      </c>
    </row>
    <row r="80" spans="1:115" x14ac:dyDescent="0.2">
      <c r="A80">
        <f>ROW(Source!A269)</f>
        <v>269</v>
      </c>
      <c r="B80">
        <v>54436342</v>
      </c>
      <c r="C80">
        <v>54436997</v>
      </c>
      <c r="D80">
        <v>30515951</v>
      </c>
      <c r="E80">
        <v>30515945</v>
      </c>
      <c r="F80">
        <v>1</v>
      </c>
      <c r="G80">
        <v>30515945</v>
      </c>
      <c r="H80">
        <v>1</v>
      </c>
      <c r="I80" t="s">
        <v>477</v>
      </c>
      <c r="J80" t="s">
        <v>3</v>
      </c>
      <c r="K80" t="s">
        <v>478</v>
      </c>
      <c r="L80">
        <v>1191</v>
      </c>
      <c r="N80">
        <v>1013</v>
      </c>
      <c r="O80" t="s">
        <v>479</v>
      </c>
      <c r="P80" t="s">
        <v>479</v>
      </c>
      <c r="Q80">
        <v>1</v>
      </c>
      <c r="W80">
        <v>0</v>
      </c>
      <c r="X80">
        <v>476480486</v>
      </c>
      <c r="Y80">
        <f t="shared" si="29"/>
        <v>14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1</v>
      </c>
      <c r="AJ80">
        <v>1</v>
      </c>
      <c r="AK80">
        <v>1</v>
      </c>
      <c r="AL80">
        <v>1</v>
      </c>
      <c r="AN80">
        <v>0</v>
      </c>
      <c r="AO80">
        <v>1</v>
      </c>
      <c r="AP80">
        <v>0</v>
      </c>
      <c r="AQ80">
        <v>0</v>
      </c>
      <c r="AR80">
        <v>0</v>
      </c>
      <c r="AS80" t="s">
        <v>3</v>
      </c>
      <c r="AT80">
        <v>14</v>
      </c>
      <c r="AU80" t="s">
        <v>3</v>
      </c>
      <c r="AV80">
        <v>1</v>
      </c>
      <c r="AW80">
        <v>2</v>
      </c>
      <c r="AX80">
        <v>54436999</v>
      </c>
      <c r="AY80">
        <v>1</v>
      </c>
      <c r="AZ80">
        <v>0</v>
      </c>
      <c r="BA80">
        <v>80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X80">
        <f>ROUND(Y80*Source!I269,9)</f>
        <v>84</v>
      </c>
      <c r="CY80">
        <f t="shared" si="33"/>
        <v>0</v>
      </c>
      <c r="CZ80">
        <f t="shared" si="34"/>
        <v>0</v>
      </c>
      <c r="DA80">
        <f t="shared" si="35"/>
        <v>1</v>
      </c>
      <c r="DB80">
        <f t="shared" si="30"/>
        <v>0</v>
      </c>
      <c r="DC80">
        <f t="shared" si="31"/>
        <v>0</v>
      </c>
      <c r="DD80" t="s">
        <v>3</v>
      </c>
      <c r="DE80" t="s">
        <v>3</v>
      </c>
      <c r="DF80">
        <f t="shared" si="39"/>
        <v>0</v>
      </c>
      <c r="DG80">
        <f t="shared" si="37"/>
        <v>0</v>
      </c>
      <c r="DH80">
        <f t="shared" si="38"/>
        <v>0</v>
      </c>
      <c r="DI80">
        <f t="shared" si="32"/>
        <v>0</v>
      </c>
      <c r="DJ80">
        <f t="shared" si="36"/>
        <v>0</v>
      </c>
      <c r="DK80">
        <v>0</v>
      </c>
    </row>
    <row r="81" spans="1:115" x14ac:dyDescent="0.2">
      <c r="A81">
        <f>ROW(Source!A270)</f>
        <v>270</v>
      </c>
      <c r="B81">
        <v>54436342</v>
      </c>
      <c r="C81">
        <v>54437000</v>
      </c>
      <c r="D81">
        <v>30515951</v>
      </c>
      <c r="E81">
        <v>30515945</v>
      </c>
      <c r="F81">
        <v>1</v>
      </c>
      <c r="G81">
        <v>30515945</v>
      </c>
      <c r="H81">
        <v>1</v>
      </c>
      <c r="I81" t="s">
        <v>477</v>
      </c>
      <c r="J81" t="s">
        <v>3</v>
      </c>
      <c r="K81" t="s">
        <v>478</v>
      </c>
      <c r="L81">
        <v>1191</v>
      </c>
      <c r="N81">
        <v>1013</v>
      </c>
      <c r="O81" t="s">
        <v>479</v>
      </c>
      <c r="P81" t="s">
        <v>479</v>
      </c>
      <c r="Q81">
        <v>1</v>
      </c>
      <c r="W81">
        <v>0</v>
      </c>
      <c r="X81">
        <v>476480486</v>
      </c>
      <c r="Y81">
        <f t="shared" si="29"/>
        <v>1.3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1</v>
      </c>
      <c r="AJ81">
        <v>1</v>
      </c>
      <c r="AK81">
        <v>1</v>
      </c>
      <c r="AL81">
        <v>1</v>
      </c>
      <c r="AN81">
        <v>0</v>
      </c>
      <c r="AO81">
        <v>1</v>
      </c>
      <c r="AP81">
        <v>0</v>
      </c>
      <c r="AQ81">
        <v>0</v>
      </c>
      <c r="AR81">
        <v>0</v>
      </c>
      <c r="AS81" t="s">
        <v>3</v>
      </c>
      <c r="AT81">
        <v>1.3</v>
      </c>
      <c r="AU81" t="s">
        <v>3</v>
      </c>
      <c r="AV81">
        <v>1</v>
      </c>
      <c r="AW81">
        <v>2</v>
      </c>
      <c r="AX81">
        <v>54437002</v>
      </c>
      <c r="AY81">
        <v>1</v>
      </c>
      <c r="AZ81">
        <v>0</v>
      </c>
      <c r="BA81">
        <v>81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X81">
        <f>ROUND(Y81*Source!I270,9)</f>
        <v>23.4</v>
      </c>
      <c r="CY81">
        <f t="shared" si="33"/>
        <v>0</v>
      </c>
      <c r="CZ81">
        <f t="shared" si="34"/>
        <v>0</v>
      </c>
      <c r="DA81">
        <f t="shared" si="35"/>
        <v>1</v>
      </c>
      <c r="DB81">
        <f t="shared" si="30"/>
        <v>0</v>
      </c>
      <c r="DC81">
        <f t="shared" si="31"/>
        <v>0</v>
      </c>
      <c r="DD81" t="s">
        <v>3</v>
      </c>
      <c r="DE81" t="s">
        <v>3</v>
      </c>
      <c r="DF81">
        <f t="shared" si="39"/>
        <v>0</v>
      </c>
      <c r="DG81">
        <f t="shared" si="37"/>
        <v>0</v>
      </c>
      <c r="DH81">
        <f t="shared" si="38"/>
        <v>0</v>
      </c>
      <c r="DI81">
        <f t="shared" si="32"/>
        <v>0</v>
      </c>
      <c r="DJ81">
        <f t="shared" si="36"/>
        <v>0</v>
      </c>
      <c r="DK81">
        <v>0</v>
      </c>
    </row>
    <row r="82" spans="1:115" x14ac:dyDescent="0.2">
      <c r="A82">
        <f>ROW(Source!A271)</f>
        <v>271</v>
      </c>
      <c r="B82">
        <v>54436342</v>
      </c>
      <c r="C82">
        <v>54437003</v>
      </c>
      <c r="D82">
        <v>30515951</v>
      </c>
      <c r="E82">
        <v>30515945</v>
      </c>
      <c r="F82">
        <v>1</v>
      </c>
      <c r="G82">
        <v>30515945</v>
      </c>
      <c r="H82">
        <v>1</v>
      </c>
      <c r="I82" t="s">
        <v>477</v>
      </c>
      <c r="J82" t="s">
        <v>3</v>
      </c>
      <c r="K82" t="s">
        <v>478</v>
      </c>
      <c r="L82">
        <v>1191</v>
      </c>
      <c r="N82">
        <v>1013</v>
      </c>
      <c r="O82" t="s">
        <v>479</v>
      </c>
      <c r="P82" t="s">
        <v>479</v>
      </c>
      <c r="Q82">
        <v>1</v>
      </c>
      <c r="W82">
        <v>0</v>
      </c>
      <c r="X82">
        <v>476480486</v>
      </c>
      <c r="Y82">
        <f t="shared" si="29"/>
        <v>4.5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1</v>
      </c>
      <c r="AJ82">
        <v>1</v>
      </c>
      <c r="AK82">
        <v>1</v>
      </c>
      <c r="AL82">
        <v>1</v>
      </c>
      <c r="AN82">
        <v>0</v>
      </c>
      <c r="AO82">
        <v>1</v>
      </c>
      <c r="AP82">
        <v>0</v>
      </c>
      <c r="AQ82">
        <v>0</v>
      </c>
      <c r="AR82">
        <v>0</v>
      </c>
      <c r="AS82" t="s">
        <v>3</v>
      </c>
      <c r="AT82">
        <v>4.5</v>
      </c>
      <c r="AU82" t="s">
        <v>3</v>
      </c>
      <c r="AV82">
        <v>1</v>
      </c>
      <c r="AW82">
        <v>2</v>
      </c>
      <c r="AX82">
        <v>54437005</v>
      </c>
      <c r="AY82">
        <v>1</v>
      </c>
      <c r="AZ82">
        <v>0</v>
      </c>
      <c r="BA82">
        <v>82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X82">
        <f>ROUND(Y82*Source!I271,9)</f>
        <v>54</v>
      </c>
      <c r="CY82">
        <f t="shared" si="33"/>
        <v>0</v>
      </c>
      <c r="CZ82">
        <f t="shared" si="34"/>
        <v>0</v>
      </c>
      <c r="DA82">
        <f t="shared" si="35"/>
        <v>1</v>
      </c>
      <c r="DB82">
        <f t="shared" si="30"/>
        <v>0</v>
      </c>
      <c r="DC82">
        <f t="shared" si="31"/>
        <v>0</v>
      </c>
      <c r="DD82" t="s">
        <v>3</v>
      </c>
      <c r="DE82" t="s">
        <v>3</v>
      </c>
      <c r="DF82">
        <f t="shared" si="39"/>
        <v>0</v>
      </c>
      <c r="DG82">
        <f t="shared" si="37"/>
        <v>0</v>
      </c>
      <c r="DH82">
        <f t="shared" si="38"/>
        <v>0</v>
      </c>
      <c r="DI82">
        <f t="shared" si="32"/>
        <v>0</v>
      </c>
      <c r="DJ82">
        <f t="shared" si="36"/>
        <v>0</v>
      </c>
      <c r="DK82">
        <v>0</v>
      </c>
    </row>
    <row r="83" spans="1:115" x14ac:dyDescent="0.2">
      <c r="A83">
        <f>ROW(Source!A272)</f>
        <v>272</v>
      </c>
      <c r="B83">
        <v>54436342</v>
      </c>
      <c r="C83">
        <v>54437006</v>
      </c>
      <c r="D83">
        <v>30515951</v>
      </c>
      <c r="E83">
        <v>30515945</v>
      </c>
      <c r="F83">
        <v>1</v>
      </c>
      <c r="G83">
        <v>30515945</v>
      </c>
      <c r="H83">
        <v>1</v>
      </c>
      <c r="I83" t="s">
        <v>477</v>
      </c>
      <c r="J83" t="s">
        <v>3</v>
      </c>
      <c r="K83" t="s">
        <v>478</v>
      </c>
      <c r="L83">
        <v>1191</v>
      </c>
      <c r="N83">
        <v>1013</v>
      </c>
      <c r="O83" t="s">
        <v>479</v>
      </c>
      <c r="P83" t="s">
        <v>479</v>
      </c>
      <c r="Q83">
        <v>1</v>
      </c>
      <c r="W83">
        <v>0</v>
      </c>
      <c r="X83">
        <v>476480486</v>
      </c>
      <c r="Y83">
        <f t="shared" si="29"/>
        <v>2.7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1</v>
      </c>
      <c r="AJ83">
        <v>1</v>
      </c>
      <c r="AK83">
        <v>1</v>
      </c>
      <c r="AL83">
        <v>1</v>
      </c>
      <c r="AN83">
        <v>0</v>
      </c>
      <c r="AO83">
        <v>1</v>
      </c>
      <c r="AP83">
        <v>1</v>
      </c>
      <c r="AQ83">
        <v>0</v>
      </c>
      <c r="AR83">
        <v>0</v>
      </c>
      <c r="AS83" t="s">
        <v>3</v>
      </c>
      <c r="AT83">
        <v>2.7</v>
      </c>
      <c r="AU83" t="s">
        <v>3</v>
      </c>
      <c r="AV83">
        <v>1</v>
      </c>
      <c r="AW83">
        <v>2</v>
      </c>
      <c r="AX83">
        <v>54437008</v>
      </c>
      <c r="AY83">
        <v>1</v>
      </c>
      <c r="AZ83">
        <v>0</v>
      </c>
      <c r="BA83">
        <v>83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X83">
        <f>ROUND(Y83*Source!I272,9)</f>
        <v>97.2</v>
      </c>
      <c r="CY83">
        <f t="shared" si="33"/>
        <v>0</v>
      </c>
      <c r="CZ83">
        <f t="shared" si="34"/>
        <v>0</v>
      </c>
      <c r="DA83">
        <f t="shared" si="35"/>
        <v>1</v>
      </c>
      <c r="DB83">
        <f t="shared" si="30"/>
        <v>0</v>
      </c>
      <c r="DC83">
        <f t="shared" si="31"/>
        <v>0</v>
      </c>
      <c r="DD83" t="s">
        <v>3</v>
      </c>
      <c r="DE83" t="s">
        <v>3</v>
      </c>
      <c r="DF83">
        <f t="shared" si="39"/>
        <v>0</v>
      </c>
      <c r="DG83">
        <f t="shared" si="37"/>
        <v>0</v>
      </c>
      <c r="DH83">
        <f t="shared" si="38"/>
        <v>0</v>
      </c>
      <c r="DI83">
        <f t="shared" si="32"/>
        <v>0</v>
      </c>
      <c r="DJ83">
        <f t="shared" si="36"/>
        <v>0</v>
      </c>
      <c r="DK83">
        <v>0</v>
      </c>
    </row>
    <row r="84" spans="1:115" x14ac:dyDescent="0.2">
      <c r="A84">
        <f>ROW(Source!A273)</f>
        <v>273</v>
      </c>
      <c r="B84">
        <v>54436342</v>
      </c>
      <c r="C84">
        <v>54437009</v>
      </c>
      <c r="D84">
        <v>30515951</v>
      </c>
      <c r="E84">
        <v>30515945</v>
      </c>
      <c r="F84">
        <v>1</v>
      </c>
      <c r="G84">
        <v>30515945</v>
      </c>
      <c r="H84">
        <v>1</v>
      </c>
      <c r="I84" t="s">
        <v>477</v>
      </c>
      <c r="J84" t="s">
        <v>3</v>
      </c>
      <c r="K84" t="s">
        <v>478</v>
      </c>
      <c r="L84">
        <v>1191</v>
      </c>
      <c r="N84">
        <v>1013</v>
      </c>
      <c r="O84" t="s">
        <v>479</v>
      </c>
      <c r="P84" t="s">
        <v>479</v>
      </c>
      <c r="Q84">
        <v>1</v>
      </c>
      <c r="W84">
        <v>0</v>
      </c>
      <c r="X84">
        <v>476480486</v>
      </c>
      <c r="Y84">
        <f t="shared" si="29"/>
        <v>1.8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1</v>
      </c>
      <c r="AJ84">
        <v>1</v>
      </c>
      <c r="AK84">
        <v>1</v>
      </c>
      <c r="AL84">
        <v>1</v>
      </c>
      <c r="AN84">
        <v>0</v>
      </c>
      <c r="AO84">
        <v>1</v>
      </c>
      <c r="AP84">
        <v>1</v>
      </c>
      <c r="AQ84">
        <v>0</v>
      </c>
      <c r="AR84">
        <v>0</v>
      </c>
      <c r="AS84" t="s">
        <v>3</v>
      </c>
      <c r="AT84">
        <v>1.8</v>
      </c>
      <c r="AU84" t="s">
        <v>3</v>
      </c>
      <c r="AV84">
        <v>1</v>
      </c>
      <c r="AW84">
        <v>2</v>
      </c>
      <c r="AX84">
        <v>54437011</v>
      </c>
      <c r="AY84">
        <v>1</v>
      </c>
      <c r="AZ84">
        <v>0</v>
      </c>
      <c r="BA84">
        <v>84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X84">
        <f>ROUND(Y84*Source!I273,9)</f>
        <v>64.8</v>
      </c>
      <c r="CY84">
        <f t="shared" si="33"/>
        <v>0</v>
      </c>
      <c r="CZ84">
        <f t="shared" si="34"/>
        <v>0</v>
      </c>
      <c r="DA84">
        <f t="shared" si="35"/>
        <v>1</v>
      </c>
      <c r="DB84">
        <f t="shared" si="30"/>
        <v>0</v>
      </c>
      <c r="DC84">
        <f t="shared" si="31"/>
        <v>0</v>
      </c>
      <c r="DD84" t="s">
        <v>3</v>
      </c>
      <c r="DE84" t="s">
        <v>3</v>
      </c>
      <c r="DF84">
        <f t="shared" si="39"/>
        <v>0</v>
      </c>
      <c r="DG84">
        <f t="shared" si="37"/>
        <v>0</v>
      </c>
      <c r="DH84">
        <f t="shared" si="38"/>
        <v>0</v>
      </c>
      <c r="DI84">
        <f t="shared" si="32"/>
        <v>0</v>
      </c>
      <c r="DJ84">
        <f t="shared" si="36"/>
        <v>0</v>
      </c>
      <c r="DK84">
        <v>0</v>
      </c>
    </row>
    <row r="85" spans="1:115" x14ac:dyDescent="0.2">
      <c r="A85">
        <f>ROW(Source!A274)</f>
        <v>274</v>
      </c>
      <c r="B85">
        <v>54436342</v>
      </c>
      <c r="C85">
        <v>54437012</v>
      </c>
      <c r="D85">
        <v>30515951</v>
      </c>
      <c r="E85">
        <v>30515945</v>
      </c>
      <c r="F85">
        <v>1</v>
      </c>
      <c r="G85">
        <v>30515945</v>
      </c>
      <c r="H85">
        <v>1</v>
      </c>
      <c r="I85" t="s">
        <v>477</v>
      </c>
      <c r="J85" t="s">
        <v>3</v>
      </c>
      <c r="K85" t="s">
        <v>478</v>
      </c>
      <c r="L85">
        <v>1191</v>
      </c>
      <c r="N85">
        <v>1013</v>
      </c>
      <c r="O85" t="s">
        <v>479</v>
      </c>
      <c r="P85" t="s">
        <v>479</v>
      </c>
      <c r="Q85">
        <v>1</v>
      </c>
      <c r="W85">
        <v>0</v>
      </c>
      <c r="X85">
        <v>476480486</v>
      </c>
      <c r="Y85">
        <f t="shared" si="29"/>
        <v>8.1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1</v>
      </c>
      <c r="AJ85">
        <v>1</v>
      </c>
      <c r="AK85">
        <v>1</v>
      </c>
      <c r="AL85">
        <v>1</v>
      </c>
      <c r="AN85">
        <v>0</v>
      </c>
      <c r="AO85">
        <v>1</v>
      </c>
      <c r="AP85">
        <v>0</v>
      </c>
      <c r="AQ85">
        <v>0</v>
      </c>
      <c r="AR85">
        <v>0</v>
      </c>
      <c r="AS85" t="s">
        <v>3</v>
      </c>
      <c r="AT85">
        <v>8.1</v>
      </c>
      <c r="AU85" t="s">
        <v>3</v>
      </c>
      <c r="AV85">
        <v>1</v>
      </c>
      <c r="AW85">
        <v>2</v>
      </c>
      <c r="AX85">
        <v>54437014</v>
      </c>
      <c r="AY85">
        <v>1</v>
      </c>
      <c r="AZ85">
        <v>0</v>
      </c>
      <c r="BA85">
        <v>85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X85">
        <f>ROUND(Y85*Source!I274,9)</f>
        <v>64.8</v>
      </c>
      <c r="CY85">
        <f t="shared" si="33"/>
        <v>0</v>
      </c>
      <c r="CZ85">
        <f t="shared" si="34"/>
        <v>0</v>
      </c>
      <c r="DA85">
        <f t="shared" si="35"/>
        <v>1</v>
      </c>
      <c r="DB85">
        <f t="shared" si="30"/>
        <v>0</v>
      </c>
      <c r="DC85">
        <f t="shared" si="31"/>
        <v>0</v>
      </c>
      <c r="DD85" t="s">
        <v>3</v>
      </c>
      <c r="DE85" t="s">
        <v>3</v>
      </c>
      <c r="DF85">
        <f t="shared" si="39"/>
        <v>0</v>
      </c>
      <c r="DG85">
        <f t="shared" si="37"/>
        <v>0</v>
      </c>
      <c r="DH85">
        <f t="shared" si="38"/>
        <v>0</v>
      </c>
      <c r="DI85">
        <f t="shared" si="32"/>
        <v>0</v>
      </c>
      <c r="DJ85">
        <f t="shared" si="36"/>
        <v>0</v>
      </c>
      <c r="DK85">
        <v>0</v>
      </c>
    </row>
    <row r="86" spans="1:115" x14ac:dyDescent="0.2">
      <c r="A86">
        <f>ROW(Source!A275)</f>
        <v>275</v>
      </c>
      <c r="B86">
        <v>54436342</v>
      </c>
      <c r="C86">
        <v>54437015</v>
      </c>
      <c r="D86">
        <v>30515951</v>
      </c>
      <c r="E86">
        <v>30515945</v>
      </c>
      <c r="F86">
        <v>1</v>
      </c>
      <c r="G86">
        <v>30515945</v>
      </c>
      <c r="H86">
        <v>1</v>
      </c>
      <c r="I86" t="s">
        <v>477</v>
      </c>
      <c r="J86" t="s">
        <v>3</v>
      </c>
      <c r="K86" t="s">
        <v>478</v>
      </c>
      <c r="L86">
        <v>1191</v>
      </c>
      <c r="N86">
        <v>1013</v>
      </c>
      <c r="O86" t="s">
        <v>479</v>
      </c>
      <c r="P86" t="s">
        <v>479</v>
      </c>
      <c r="Q86">
        <v>1</v>
      </c>
      <c r="W86">
        <v>0</v>
      </c>
      <c r="X86">
        <v>476480486</v>
      </c>
      <c r="Y86">
        <f t="shared" si="29"/>
        <v>14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1</v>
      </c>
      <c r="AJ86">
        <v>1</v>
      </c>
      <c r="AK86">
        <v>1</v>
      </c>
      <c r="AL86">
        <v>1</v>
      </c>
      <c r="AN86">
        <v>0</v>
      </c>
      <c r="AO86">
        <v>1</v>
      </c>
      <c r="AP86">
        <v>1</v>
      </c>
      <c r="AQ86">
        <v>0</v>
      </c>
      <c r="AR86">
        <v>0</v>
      </c>
      <c r="AS86" t="s">
        <v>3</v>
      </c>
      <c r="AT86">
        <v>14</v>
      </c>
      <c r="AU86" t="s">
        <v>3</v>
      </c>
      <c r="AV86">
        <v>1</v>
      </c>
      <c r="AW86">
        <v>2</v>
      </c>
      <c r="AX86">
        <v>54437017</v>
      </c>
      <c r="AY86">
        <v>1</v>
      </c>
      <c r="AZ86">
        <v>0</v>
      </c>
      <c r="BA86">
        <v>86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X86">
        <f>ROUND(Y86*Source!I275,9)</f>
        <v>84</v>
      </c>
      <c r="CY86">
        <f t="shared" si="33"/>
        <v>0</v>
      </c>
      <c r="CZ86">
        <f t="shared" si="34"/>
        <v>0</v>
      </c>
      <c r="DA86">
        <f t="shared" si="35"/>
        <v>1</v>
      </c>
      <c r="DB86">
        <f t="shared" si="30"/>
        <v>0</v>
      </c>
      <c r="DC86">
        <f t="shared" si="31"/>
        <v>0</v>
      </c>
      <c r="DD86" t="s">
        <v>3</v>
      </c>
      <c r="DE86" t="s">
        <v>3</v>
      </c>
      <c r="DF86">
        <f t="shared" si="39"/>
        <v>0</v>
      </c>
      <c r="DG86">
        <f t="shared" si="37"/>
        <v>0</v>
      </c>
      <c r="DH86">
        <f t="shared" si="38"/>
        <v>0</v>
      </c>
      <c r="DI86">
        <f t="shared" si="32"/>
        <v>0</v>
      </c>
      <c r="DJ86">
        <f t="shared" si="36"/>
        <v>0</v>
      </c>
      <c r="DK86">
        <v>0</v>
      </c>
    </row>
    <row r="87" spans="1:115" x14ac:dyDescent="0.2">
      <c r="A87">
        <f>ROW(Source!A276)</f>
        <v>276</v>
      </c>
      <c r="B87">
        <v>54436342</v>
      </c>
      <c r="C87">
        <v>54437018</v>
      </c>
      <c r="D87">
        <v>30515951</v>
      </c>
      <c r="E87">
        <v>30515945</v>
      </c>
      <c r="F87">
        <v>1</v>
      </c>
      <c r="G87">
        <v>30515945</v>
      </c>
      <c r="H87">
        <v>1</v>
      </c>
      <c r="I87" t="s">
        <v>477</v>
      </c>
      <c r="J87" t="s">
        <v>3</v>
      </c>
      <c r="K87" t="s">
        <v>478</v>
      </c>
      <c r="L87">
        <v>1191</v>
      </c>
      <c r="N87">
        <v>1013</v>
      </c>
      <c r="O87" t="s">
        <v>479</v>
      </c>
      <c r="P87" t="s">
        <v>479</v>
      </c>
      <c r="Q87">
        <v>1</v>
      </c>
      <c r="W87">
        <v>0</v>
      </c>
      <c r="X87">
        <v>476480486</v>
      </c>
      <c r="Y87">
        <f t="shared" si="29"/>
        <v>4.5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1</v>
      </c>
      <c r="AJ87">
        <v>1</v>
      </c>
      <c r="AK87">
        <v>1</v>
      </c>
      <c r="AL87">
        <v>1</v>
      </c>
      <c r="AN87">
        <v>0</v>
      </c>
      <c r="AO87">
        <v>1</v>
      </c>
      <c r="AP87">
        <v>1</v>
      </c>
      <c r="AQ87">
        <v>0</v>
      </c>
      <c r="AR87">
        <v>0</v>
      </c>
      <c r="AS87" t="s">
        <v>3</v>
      </c>
      <c r="AT87">
        <v>4.5</v>
      </c>
      <c r="AU87" t="s">
        <v>3</v>
      </c>
      <c r="AV87">
        <v>1</v>
      </c>
      <c r="AW87">
        <v>2</v>
      </c>
      <c r="AX87">
        <v>54437020</v>
      </c>
      <c r="AY87">
        <v>1</v>
      </c>
      <c r="AZ87">
        <v>0</v>
      </c>
      <c r="BA87">
        <v>87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X87">
        <f>ROUND(Y87*Source!I276,9)</f>
        <v>27</v>
      </c>
      <c r="CY87">
        <f t="shared" si="33"/>
        <v>0</v>
      </c>
      <c r="CZ87">
        <f t="shared" si="34"/>
        <v>0</v>
      </c>
      <c r="DA87">
        <f t="shared" si="35"/>
        <v>1</v>
      </c>
      <c r="DB87">
        <f t="shared" si="30"/>
        <v>0</v>
      </c>
      <c r="DC87">
        <f t="shared" si="31"/>
        <v>0</v>
      </c>
      <c r="DD87" t="s">
        <v>3</v>
      </c>
      <c r="DE87" t="s">
        <v>3</v>
      </c>
      <c r="DF87">
        <f t="shared" si="39"/>
        <v>0</v>
      </c>
      <c r="DG87">
        <f t="shared" si="37"/>
        <v>0</v>
      </c>
      <c r="DH87">
        <f t="shared" si="38"/>
        <v>0</v>
      </c>
      <c r="DI87">
        <f t="shared" si="32"/>
        <v>0</v>
      </c>
      <c r="DJ87">
        <f t="shared" si="36"/>
        <v>0</v>
      </c>
      <c r="DK87">
        <v>0</v>
      </c>
    </row>
    <row r="88" spans="1:115" x14ac:dyDescent="0.2">
      <c r="A88">
        <f>ROW(Source!A277)</f>
        <v>277</v>
      </c>
      <c r="B88">
        <v>54436342</v>
      </c>
      <c r="C88">
        <v>54437021</v>
      </c>
      <c r="D88">
        <v>30515951</v>
      </c>
      <c r="E88">
        <v>30515945</v>
      </c>
      <c r="F88">
        <v>1</v>
      </c>
      <c r="G88">
        <v>30515945</v>
      </c>
      <c r="H88">
        <v>1</v>
      </c>
      <c r="I88" t="s">
        <v>477</v>
      </c>
      <c r="J88" t="s">
        <v>3</v>
      </c>
      <c r="K88" t="s">
        <v>478</v>
      </c>
      <c r="L88">
        <v>1191</v>
      </c>
      <c r="N88">
        <v>1013</v>
      </c>
      <c r="O88" t="s">
        <v>479</v>
      </c>
      <c r="P88" t="s">
        <v>479</v>
      </c>
      <c r="Q88">
        <v>1</v>
      </c>
      <c r="W88">
        <v>0</v>
      </c>
      <c r="X88">
        <v>476480486</v>
      </c>
      <c r="Y88">
        <f t="shared" si="29"/>
        <v>15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1</v>
      </c>
      <c r="AJ88">
        <v>1</v>
      </c>
      <c r="AK88">
        <v>1</v>
      </c>
      <c r="AL88">
        <v>1</v>
      </c>
      <c r="AN88">
        <v>0</v>
      </c>
      <c r="AO88">
        <v>1</v>
      </c>
      <c r="AP88">
        <v>0</v>
      </c>
      <c r="AQ88">
        <v>0</v>
      </c>
      <c r="AR88">
        <v>0</v>
      </c>
      <c r="AS88" t="s">
        <v>3</v>
      </c>
      <c r="AT88">
        <v>15</v>
      </c>
      <c r="AU88" t="s">
        <v>3</v>
      </c>
      <c r="AV88">
        <v>1</v>
      </c>
      <c r="AW88">
        <v>2</v>
      </c>
      <c r="AX88">
        <v>54437023</v>
      </c>
      <c r="AY88">
        <v>1</v>
      </c>
      <c r="AZ88">
        <v>0</v>
      </c>
      <c r="BA88">
        <v>88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X88">
        <f>ROUND(Y88*Source!I277,9)</f>
        <v>90</v>
      </c>
      <c r="CY88">
        <f t="shared" si="33"/>
        <v>0</v>
      </c>
      <c r="CZ88">
        <f t="shared" si="34"/>
        <v>0</v>
      </c>
      <c r="DA88">
        <f t="shared" si="35"/>
        <v>1</v>
      </c>
      <c r="DB88">
        <f t="shared" si="30"/>
        <v>0</v>
      </c>
      <c r="DC88">
        <f t="shared" si="31"/>
        <v>0</v>
      </c>
      <c r="DD88" t="s">
        <v>3</v>
      </c>
      <c r="DE88" t="s">
        <v>3</v>
      </c>
      <c r="DF88">
        <f t="shared" si="39"/>
        <v>0</v>
      </c>
      <c r="DG88">
        <f t="shared" si="37"/>
        <v>0</v>
      </c>
      <c r="DH88">
        <f t="shared" si="38"/>
        <v>0</v>
      </c>
      <c r="DI88">
        <f t="shared" si="32"/>
        <v>0</v>
      </c>
      <c r="DJ88">
        <f t="shared" si="36"/>
        <v>0</v>
      </c>
      <c r="DK88">
        <v>0</v>
      </c>
    </row>
    <row r="89" spans="1:115" x14ac:dyDescent="0.2">
      <c r="A89">
        <f>ROW(Source!A278)</f>
        <v>278</v>
      </c>
      <c r="B89">
        <v>54436342</v>
      </c>
      <c r="C89">
        <v>54437024</v>
      </c>
      <c r="D89">
        <v>30515951</v>
      </c>
      <c r="E89">
        <v>30515945</v>
      </c>
      <c r="F89">
        <v>1</v>
      </c>
      <c r="G89">
        <v>30515945</v>
      </c>
      <c r="H89">
        <v>1</v>
      </c>
      <c r="I89" t="s">
        <v>477</v>
      </c>
      <c r="J89" t="s">
        <v>3</v>
      </c>
      <c r="K89" t="s">
        <v>478</v>
      </c>
      <c r="L89">
        <v>1191</v>
      </c>
      <c r="N89">
        <v>1013</v>
      </c>
      <c r="O89" t="s">
        <v>479</v>
      </c>
      <c r="P89" t="s">
        <v>479</v>
      </c>
      <c r="Q89">
        <v>1</v>
      </c>
      <c r="W89">
        <v>0</v>
      </c>
      <c r="X89">
        <v>476480486</v>
      </c>
      <c r="Y89">
        <f t="shared" si="29"/>
        <v>5.4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1</v>
      </c>
      <c r="AJ89">
        <v>1</v>
      </c>
      <c r="AK89">
        <v>1</v>
      </c>
      <c r="AL89">
        <v>1</v>
      </c>
      <c r="AN89">
        <v>0</v>
      </c>
      <c r="AO89">
        <v>1</v>
      </c>
      <c r="AP89">
        <v>1</v>
      </c>
      <c r="AQ89">
        <v>0</v>
      </c>
      <c r="AR89">
        <v>0</v>
      </c>
      <c r="AS89" t="s">
        <v>3</v>
      </c>
      <c r="AT89">
        <v>5.4</v>
      </c>
      <c r="AU89" t="s">
        <v>3</v>
      </c>
      <c r="AV89">
        <v>1</v>
      </c>
      <c r="AW89">
        <v>2</v>
      </c>
      <c r="AX89">
        <v>54437026</v>
      </c>
      <c r="AY89">
        <v>1</v>
      </c>
      <c r="AZ89">
        <v>0</v>
      </c>
      <c r="BA89">
        <v>89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X89">
        <f>ROUND(Y89*Source!I278,9)</f>
        <v>32.4</v>
      </c>
      <c r="CY89">
        <f t="shared" si="33"/>
        <v>0</v>
      </c>
      <c r="CZ89">
        <f t="shared" si="34"/>
        <v>0</v>
      </c>
      <c r="DA89">
        <f t="shared" si="35"/>
        <v>1</v>
      </c>
      <c r="DB89">
        <f t="shared" si="30"/>
        <v>0</v>
      </c>
      <c r="DC89">
        <f t="shared" si="31"/>
        <v>0</v>
      </c>
      <c r="DD89" t="s">
        <v>3</v>
      </c>
      <c r="DE89" t="s">
        <v>3</v>
      </c>
      <c r="DF89">
        <f t="shared" si="39"/>
        <v>0</v>
      </c>
      <c r="DG89">
        <f t="shared" si="37"/>
        <v>0</v>
      </c>
      <c r="DH89">
        <f t="shared" si="38"/>
        <v>0</v>
      </c>
      <c r="DI89">
        <f t="shared" si="32"/>
        <v>0</v>
      </c>
      <c r="DJ89">
        <f t="shared" si="36"/>
        <v>0</v>
      </c>
      <c r="DK89">
        <v>0</v>
      </c>
    </row>
    <row r="90" spans="1:115" x14ac:dyDescent="0.2">
      <c r="A90">
        <f>ROW(Source!A279)</f>
        <v>279</v>
      </c>
      <c r="B90">
        <v>54436342</v>
      </c>
      <c r="C90">
        <v>54437027</v>
      </c>
      <c r="D90">
        <v>30515951</v>
      </c>
      <c r="E90">
        <v>30515945</v>
      </c>
      <c r="F90">
        <v>1</v>
      </c>
      <c r="G90">
        <v>30515945</v>
      </c>
      <c r="H90">
        <v>1</v>
      </c>
      <c r="I90" t="s">
        <v>477</v>
      </c>
      <c r="J90" t="s">
        <v>3</v>
      </c>
      <c r="K90" t="s">
        <v>478</v>
      </c>
      <c r="L90">
        <v>1191</v>
      </c>
      <c r="N90">
        <v>1013</v>
      </c>
      <c r="O90" t="s">
        <v>479</v>
      </c>
      <c r="P90" t="s">
        <v>479</v>
      </c>
      <c r="Q90">
        <v>1</v>
      </c>
      <c r="W90">
        <v>0</v>
      </c>
      <c r="X90">
        <v>476480486</v>
      </c>
      <c r="Y90">
        <f t="shared" ref="Y90:Y121" si="40">AT90</f>
        <v>8.1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1</v>
      </c>
      <c r="AJ90">
        <v>1</v>
      </c>
      <c r="AK90">
        <v>1</v>
      </c>
      <c r="AL90">
        <v>1</v>
      </c>
      <c r="AN90">
        <v>0</v>
      </c>
      <c r="AO90">
        <v>1</v>
      </c>
      <c r="AP90">
        <v>0</v>
      </c>
      <c r="AQ90">
        <v>0</v>
      </c>
      <c r="AR90">
        <v>0</v>
      </c>
      <c r="AS90" t="s">
        <v>3</v>
      </c>
      <c r="AT90">
        <v>8.1</v>
      </c>
      <c r="AU90" t="s">
        <v>3</v>
      </c>
      <c r="AV90">
        <v>1</v>
      </c>
      <c r="AW90">
        <v>2</v>
      </c>
      <c r="AX90">
        <v>54437029</v>
      </c>
      <c r="AY90">
        <v>1</v>
      </c>
      <c r="AZ90">
        <v>0</v>
      </c>
      <c r="BA90">
        <v>90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X90">
        <f>ROUND(Y90*Source!I279,9)</f>
        <v>48.6</v>
      </c>
      <c r="CY90">
        <f t="shared" si="33"/>
        <v>0</v>
      </c>
      <c r="CZ90">
        <f t="shared" si="34"/>
        <v>0</v>
      </c>
      <c r="DA90">
        <f t="shared" si="35"/>
        <v>1</v>
      </c>
      <c r="DB90">
        <f t="shared" ref="DB90:DB121" si="41">ROUND(ROUND(AT90*CZ90,2),6)</f>
        <v>0</v>
      </c>
      <c r="DC90">
        <f t="shared" ref="DC90:DC121" si="42">ROUND(ROUND(AT90*AG90,2),6)</f>
        <v>0</v>
      </c>
      <c r="DD90" t="s">
        <v>3</v>
      </c>
      <c r="DE90" t="s">
        <v>3</v>
      </c>
      <c r="DF90">
        <f t="shared" si="39"/>
        <v>0</v>
      </c>
      <c r="DG90">
        <f t="shared" si="37"/>
        <v>0</v>
      </c>
      <c r="DH90">
        <f t="shared" si="38"/>
        <v>0</v>
      </c>
      <c r="DI90">
        <f t="shared" si="32"/>
        <v>0</v>
      </c>
      <c r="DJ90">
        <f t="shared" si="36"/>
        <v>0</v>
      </c>
      <c r="DK90">
        <v>0</v>
      </c>
    </row>
    <row r="91" spans="1:115" x14ac:dyDescent="0.2">
      <c r="A91">
        <f>ROW(Source!A280)</f>
        <v>280</v>
      </c>
      <c r="B91">
        <v>54436342</v>
      </c>
      <c r="C91">
        <v>54437030</v>
      </c>
      <c r="D91">
        <v>30515951</v>
      </c>
      <c r="E91">
        <v>30515945</v>
      </c>
      <c r="F91">
        <v>1</v>
      </c>
      <c r="G91">
        <v>30515945</v>
      </c>
      <c r="H91">
        <v>1</v>
      </c>
      <c r="I91" t="s">
        <v>477</v>
      </c>
      <c r="J91" t="s">
        <v>3</v>
      </c>
      <c r="K91" t="s">
        <v>478</v>
      </c>
      <c r="L91">
        <v>1191</v>
      </c>
      <c r="N91">
        <v>1013</v>
      </c>
      <c r="O91" t="s">
        <v>479</v>
      </c>
      <c r="P91" t="s">
        <v>479</v>
      </c>
      <c r="Q91">
        <v>1</v>
      </c>
      <c r="W91">
        <v>0</v>
      </c>
      <c r="X91">
        <v>476480486</v>
      </c>
      <c r="Y91">
        <f t="shared" si="40"/>
        <v>5.4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1</v>
      </c>
      <c r="AJ91">
        <v>1</v>
      </c>
      <c r="AK91">
        <v>1</v>
      </c>
      <c r="AL91">
        <v>1</v>
      </c>
      <c r="AN91">
        <v>0</v>
      </c>
      <c r="AO91">
        <v>1</v>
      </c>
      <c r="AP91">
        <v>0</v>
      </c>
      <c r="AQ91">
        <v>0</v>
      </c>
      <c r="AR91">
        <v>0</v>
      </c>
      <c r="AS91" t="s">
        <v>3</v>
      </c>
      <c r="AT91">
        <v>5.4</v>
      </c>
      <c r="AU91" t="s">
        <v>3</v>
      </c>
      <c r="AV91">
        <v>1</v>
      </c>
      <c r="AW91">
        <v>2</v>
      </c>
      <c r="AX91">
        <v>54437032</v>
      </c>
      <c r="AY91">
        <v>1</v>
      </c>
      <c r="AZ91">
        <v>0</v>
      </c>
      <c r="BA91">
        <v>91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X91">
        <f>ROUND(Y91*Source!I280,9)</f>
        <v>21.6</v>
      </c>
      <c r="CY91">
        <f t="shared" si="33"/>
        <v>0</v>
      </c>
      <c r="CZ91">
        <f t="shared" si="34"/>
        <v>0</v>
      </c>
      <c r="DA91">
        <f t="shared" si="35"/>
        <v>1</v>
      </c>
      <c r="DB91">
        <f t="shared" si="41"/>
        <v>0</v>
      </c>
      <c r="DC91">
        <f t="shared" si="42"/>
        <v>0</v>
      </c>
      <c r="DD91" t="s">
        <v>3</v>
      </c>
      <c r="DE91" t="s">
        <v>3</v>
      </c>
      <c r="DF91">
        <f t="shared" si="39"/>
        <v>0</v>
      </c>
      <c r="DG91">
        <f t="shared" si="37"/>
        <v>0</v>
      </c>
      <c r="DH91">
        <f t="shared" si="38"/>
        <v>0</v>
      </c>
      <c r="DI91">
        <f t="shared" si="32"/>
        <v>0</v>
      </c>
      <c r="DJ91">
        <f t="shared" si="36"/>
        <v>0</v>
      </c>
      <c r="DK91">
        <v>0</v>
      </c>
    </row>
    <row r="92" spans="1:115" x14ac:dyDescent="0.2">
      <c r="A92">
        <f>ROW(Source!A281)</f>
        <v>281</v>
      </c>
      <c r="B92">
        <v>54436342</v>
      </c>
      <c r="C92">
        <v>54437033</v>
      </c>
      <c r="D92">
        <v>30515951</v>
      </c>
      <c r="E92">
        <v>30515945</v>
      </c>
      <c r="F92">
        <v>1</v>
      </c>
      <c r="G92">
        <v>30515945</v>
      </c>
      <c r="H92">
        <v>1</v>
      </c>
      <c r="I92" t="s">
        <v>477</v>
      </c>
      <c r="J92" t="s">
        <v>3</v>
      </c>
      <c r="K92" t="s">
        <v>478</v>
      </c>
      <c r="L92">
        <v>1191</v>
      </c>
      <c r="N92">
        <v>1013</v>
      </c>
      <c r="O92" t="s">
        <v>479</v>
      </c>
      <c r="P92" t="s">
        <v>479</v>
      </c>
      <c r="Q92">
        <v>1</v>
      </c>
      <c r="W92">
        <v>0</v>
      </c>
      <c r="X92">
        <v>476480486</v>
      </c>
      <c r="Y92">
        <f t="shared" si="40"/>
        <v>0.36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1</v>
      </c>
      <c r="AJ92">
        <v>1</v>
      </c>
      <c r="AK92">
        <v>1</v>
      </c>
      <c r="AL92">
        <v>1</v>
      </c>
      <c r="AN92">
        <v>0</v>
      </c>
      <c r="AO92">
        <v>1</v>
      </c>
      <c r="AP92">
        <v>0</v>
      </c>
      <c r="AQ92">
        <v>0</v>
      </c>
      <c r="AR92">
        <v>0</v>
      </c>
      <c r="AS92" t="s">
        <v>3</v>
      </c>
      <c r="AT92">
        <v>0.36</v>
      </c>
      <c r="AU92" t="s">
        <v>3</v>
      </c>
      <c r="AV92">
        <v>1</v>
      </c>
      <c r="AW92">
        <v>2</v>
      </c>
      <c r="AX92">
        <v>54437035</v>
      </c>
      <c r="AY92">
        <v>1</v>
      </c>
      <c r="AZ92">
        <v>0</v>
      </c>
      <c r="BA92">
        <v>92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X92">
        <f>ROUND(Y92*Source!I281,9)</f>
        <v>8.64</v>
      </c>
      <c r="CY92">
        <f t="shared" si="33"/>
        <v>0</v>
      </c>
      <c r="CZ92">
        <f t="shared" si="34"/>
        <v>0</v>
      </c>
      <c r="DA92">
        <f t="shared" si="35"/>
        <v>1</v>
      </c>
      <c r="DB92">
        <f t="shared" si="41"/>
        <v>0</v>
      </c>
      <c r="DC92">
        <f t="shared" si="42"/>
        <v>0</v>
      </c>
      <c r="DD92" t="s">
        <v>3</v>
      </c>
      <c r="DE92" t="s">
        <v>3</v>
      </c>
      <c r="DF92">
        <f t="shared" si="39"/>
        <v>0</v>
      </c>
      <c r="DG92">
        <f t="shared" si="37"/>
        <v>0</v>
      </c>
      <c r="DH92">
        <f t="shared" si="38"/>
        <v>0</v>
      </c>
      <c r="DI92">
        <f t="shared" si="32"/>
        <v>0</v>
      </c>
      <c r="DJ92">
        <f t="shared" si="36"/>
        <v>0</v>
      </c>
      <c r="DK92">
        <v>0</v>
      </c>
    </row>
    <row r="93" spans="1:115" x14ac:dyDescent="0.2">
      <c r="A93">
        <f>ROW(Source!A282)</f>
        <v>282</v>
      </c>
      <c r="B93">
        <v>54436342</v>
      </c>
      <c r="C93">
        <v>54437036</v>
      </c>
      <c r="D93">
        <v>30515951</v>
      </c>
      <c r="E93">
        <v>30515945</v>
      </c>
      <c r="F93">
        <v>1</v>
      </c>
      <c r="G93">
        <v>30515945</v>
      </c>
      <c r="H93">
        <v>1</v>
      </c>
      <c r="I93" t="s">
        <v>477</v>
      </c>
      <c r="J93" t="s">
        <v>3</v>
      </c>
      <c r="K93" t="s">
        <v>478</v>
      </c>
      <c r="L93">
        <v>1191</v>
      </c>
      <c r="N93">
        <v>1013</v>
      </c>
      <c r="O93" t="s">
        <v>479</v>
      </c>
      <c r="P93" t="s">
        <v>479</v>
      </c>
      <c r="Q93">
        <v>1</v>
      </c>
      <c r="W93">
        <v>0</v>
      </c>
      <c r="X93">
        <v>476480486</v>
      </c>
      <c r="Y93">
        <f t="shared" si="40"/>
        <v>1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1</v>
      </c>
      <c r="AJ93">
        <v>1</v>
      </c>
      <c r="AK93">
        <v>1</v>
      </c>
      <c r="AL93">
        <v>1</v>
      </c>
      <c r="AN93">
        <v>0</v>
      </c>
      <c r="AO93">
        <v>1</v>
      </c>
      <c r="AP93">
        <v>1</v>
      </c>
      <c r="AQ93">
        <v>0</v>
      </c>
      <c r="AR93">
        <v>0</v>
      </c>
      <c r="AS93" t="s">
        <v>3</v>
      </c>
      <c r="AT93">
        <v>1</v>
      </c>
      <c r="AU93" t="s">
        <v>3</v>
      </c>
      <c r="AV93">
        <v>1</v>
      </c>
      <c r="AW93">
        <v>2</v>
      </c>
      <c r="AX93">
        <v>54437038</v>
      </c>
      <c r="AY93">
        <v>1</v>
      </c>
      <c r="AZ93">
        <v>0</v>
      </c>
      <c r="BA93">
        <v>93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X93">
        <f>ROUND(Y93*Source!I282,9)</f>
        <v>10</v>
      </c>
      <c r="CY93">
        <f t="shared" si="33"/>
        <v>0</v>
      </c>
      <c r="CZ93">
        <f t="shared" si="34"/>
        <v>0</v>
      </c>
      <c r="DA93">
        <f t="shared" si="35"/>
        <v>1</v>
      </c>
      <c r="DB93">
        <f t="shared" si="41"/>
        <v>0</v>
      </c>
      <c r="DC93">
        <f t="shared" si="42"/>
        <v>0</v>
      </c>
      <c r="DD93" t="s">
        <v>3</v>
      </c>
      <c r="DE93" t="s">
        <v>3</v>
      </c>
      <c r="DF93">
        <f t="shared" si="39"/>
        <v>0</v>
      </c>
      <c r="DG93">
        <f t="shared" si="37"/>
        <v>0</v>
      </c>
      <c r="DH93">
        <f t="shared" si="38"/>
        <v>0</v>
      </c>
      <c r="DI93">
        <f t="shared" si="32"/>
        <v>0</v>
      </c>
      <c r="DJ93">
        <f t="shared" si="36"/>
        <v>0</v>
      </c>
      <c r="DK93">
        <v>0</v>
      </c>
    </row>
    <row r="94" spans="1:115" x14ac:dyDescent="0.2">
      <c r="A94">
        <f>ROW(Source!A283)</f>
        <v>283</v>
      </c>
      <c r="B94">
        <v>54436342</v>
      </c>
      <c r="C94">
        <v>54437039</v>
      </c>
      <c r="D94">
        <v>30515951</v>
      </c>
      <c r="E94">
        <v>30515945</v>
      </c>
      <c r="F94">
        <v>1</v>
      </c>
      <c r="G94">
        <v>30515945</v>
      </c>
      <c r="H94">
        <v>1</v>
      </c>
      <c r="I94" t="s">
        <v>477</v>
      </c>
      <c r="J94" t="s">
        <v>3</v>
      </c>
      <c r="K94" t="s">
        <v>478</v>
      </c>
      <c r="L94">
        <v>1191</v>
      </c>
      <c r="N94">
        <v>1013</v>
      </c>
      <c r="O94" t="s">
        <v>479</v>
      </c>
      <c r="P94" t="s">
        <v>479</v>
      </c>
      <c r="Q94">
        <v>1</v>
      </c>
      <c r="W94">
        <v>0</v>
      </c>
      <c r="X94">
        <v>476480486</v>
      </c>
      <c r="Y94">
        <f t="shared" si="40"/>
        <v>1.8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1</v>
      </c>
      <c r="AJ94">
        <v>1</v>
      </c>
      <c r="AK94">
        <v>1</v>
      </c>
      <c r="AL94">
        <v>1</v>
      </c>
      <c r="AN94">
        <v>0</v>
      </c>
      <c r="AO94">
        <v>1</v>
      </c>
      <c r="AP94">
        <v>1</v>
      </c>
      <c r="AQ94">
        <v>0</v>
      </c>
      <c r="AR94">
        <v>0</v>
      </c>
      <c r="AS94" t="s">
        <v>3</v>
      </c>
      <c r="AT94">
        <v>1.8</v>
      </c>
      <c r="AU94" t="s">
        <v>3</v>
      </c>
      <c r="AV94">
        <v>1</v>
      </c>
      <c r="AW94">
        <v>2</v>
      </c>
      <c r="AX94">
        <v>54437041</v>
      </c>
      <c r="AY94">
        <v>1</v>
      </c>
      <c r="AZ94">
        <v>0</v>
      </c>
      <c r="BA94">
        <v>94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X94">
        <f>ROUND(Y94*Source!I283,9)</f>
        <v>18</v>
      </c>
      <c r="CY94">
        <f t="shared" si="33"/>
        <v>0</v>
      </c>
      <c r="CZ94">
        <f t="shared" si="34"/>
        <v>0</v>
      </c>
      <c r="DA94">
        <f t="shared" si="35"/>
        <v>1</v>
      </c>
      <c r="DB94">
        <f t="shared" si="41"/>
        <v>0</v>
      </c>
      <c r="DC94">
        <f t="shared" si="42"/>
        <v>0</v>
      </c>
      <c r="DD94" t="s">
        <v>3</v>
      </c>
      <c r="DE94" t="s">
        <v>3</v>
      </c>
      <c r="DF94">
        <f t="shared" si="39"/>
        <v>0</v>
      </c>
      <c r="DG94">
        <f t="shared" si="37"/>
        <v>0</v>
      </c>
      <c r="DH94">
        <f t="shared" si="38"/>
        <v>0</v>
      </c>
      <c r="DI94">
        <f t="shared" si="32"/>
        <v>0</v>
      </c>
      <c r="DJ94">
        <f t="shared" si="36"/>
        <v>0</v>
      </c>
      <c r="DK94">
        <v>0</v>
      </c>
    </row>
    <row r="95" spans="1:115" x14ac:dyDescent="0.2">
      <c r="A95">
        <f>ROW(Source!A284)</f>
        <v>284</v>
      </c>
      <c r="B95">
        <v>54436342</v>
      </c>
      <c r="C95">
        <v>54437042</v>
      </c>
      <c r="D95">
        <v>30515951</v>
      </c>
      <c r="E95">
        <v>30515945</v>
      </c>
      <c r="F95">
        <v>1</v>
      </c>
      <c r="G95">
        <v>30515945</v>
      </c>
      <c r="H95">
        <v>1</v>
      </c>
      <c r="I95" t="s">
        <v>477</v>
      </c>
      <c r="J95" t="s">
        <v>3</v>
      </c>
      <c r="K95" t="s">
        <v>478</v>
      </c>
      <c r="L95">
        <v>1191</v>
      </c>
      <c r="N95">
        <v>1013</v>
      </c>
      <c r="O95" t="s">
        <v>479</v>
      </c>
      <c r="P95" t="s">
        <v>479</v>
      </c>
      <c r="Q95">
        <v>1</v>
      </c>
      <c r="W95">
        <v>0</v>
      </c>
      <c r="X95">
        <v>476480486</v>
      </c>
      <c r="Y95">
        <f t="shared" si="40"/>
        <v>3.6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1</v>
      </c>
      <c r="AJ95">
        <v>1</v>
      </c>
      <c r="AK95">
        <v>1</v>
      </c>
      <c r="AL95">
        <v>1</v>
      </c>
      <c r="AN95">
        <v>0</v>
      </c>
      <c r="AO95">
        <v>1</v>
      </c>
      <c r="AP95">
        <v>1</v>
      </c>
      <c r="AQ95">
        <v>0</v>
      </c>
      <c r="AR95">
        <v>0</v>
      </c>
      <c r="AS95" t="s">
        <v>3</v>
      </c>
      <c r="AT95">
        <v>3.6</v>
      </c>
      <c r="AU95" t="s">
        <v>3</v>
      </c>
      <c r="AV95">
        <v>1</v>
      </c>
      <c r="AW95">
        <v>2</v>
      </c>
      <c r="AX95">
        <v>54437044</v>
      </c>
      <c r="AY95">
        <v>1</v>
      </c>
      <c r="AZ95">
        <v>0</v>
      </c>
      <c r="BA95">
        <v>95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X95">
        <f>ROUND(Y95*Source!I284,9)</f>
        <v>36</v>
      </c>
      <c r="CY95">
        <f t="shared" si="33"/>
        <v>0</v>
      </c>
      <c r="CZ95">
        <f t="shared" si="34"/>
        <v>0</v>
      </c>
      <c r="DA95">
        <f t="shared" si="35"/>
        <v>1</v>
      </c>
      <c r="DB95">
        <f t="shared" si="41"/>
        <v>0</v>
      </c>
      <c r="DC95">
        <f t="shared" si="42"/>
        <v>0</v>
      </c>
      <c r="DD95" t="s">
        <v>3</v>
      </c>
      <c r="DE95" t="s">
        <v>3</v>
      </c>
      <c r="DF95">
        <f t="shared" si="39"/>
        <v>0</v>
      </c>
      <c r="DG95">
        <f t="shared" si="37"/>
        <v>0</v>
      </c>
      <c r="DH95">
        <f t="shared" si="38"/>
        <v>0</v>
      </c>
      <c r="DI95">
        <f t="shared" si="32"/>
        <v>0</v>
      </c>
      <c r="DJ95">
        <f t="shared" si="36"/>
        <v>0</v>
      </c>
      <c r="DK95">
        <v>0</v>
      </c>
    </row>
    <row r="96" spans="1:115" x14ac:dyDescent="0.2">
      <c r="A96">
        <f>ROW(Source!A285)</f>
        <v>285</v>
      </c>
      <c r="B96">
        <v>54436342</v>
      </c>
      <c r="C96">
        <v>54437045</v>
      </c>
      <c r="D96">
        <v>30515951</v>
      </c>
      <c r="E96">
        <v>30515945</v>
      </c>
      <c r="F96">
        <v>1</v>
      </c>
      <c r="G96">
        <v>30515945</v>
      </c>
      <c r="H96">
        <v>1</v>
      </c>
      <c r="I96" t="s">
        <v>477</v>
      </c>
      <c r="J96" t="s">
        <v>3</v>
      </c>
      <c r="K96" t="s">
        <v>478</v>
      </c>
      <c r="L96">
        <v>1191</v>
      </c>
      <c r="N96">
        <v>1013</v>
      </c>
      <c r="O96" t="s">
        <v>479</v>
      </c>
      <c r="P96" t="s">
        <v>479</v>
      </c>
      <c r="Q96">
        <v>1</v>
      </c>
      <c r="W96">
        <v>0</v>
      </c>
      <c r="X96">
        <v>476480486</v>
      </c>
      <c r="Y96">
        <f t="shared" si="40"/>
        <v>0.15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1</v>
      </c>
      <c r="AJ96">
        <v>1</v>
      </c>
      <c r="AK96">
        <v>1</v>
      </c>
      <c r="AL96">
        <v>1</v>
      </c>
      <c r="AN96">
        <v>0</v>
      </c>
      <c r="AO96">
        <v>1</v>
      </c>
      <c r="AP96">
        <v>1</v>
      </c>
      <c r="AQ96">
        <v>0</v>
      </c>
      <c r="AR96">
        <v>0</v>
      </c>
      <c r="AS96" t="s">
        <v>3</v>
      </c>
      <c r="AT96">
        <v>0.15</v>
      </c>
      <c r="AU96" t="s">
        <v>3</v>
      </c>
      <c r="AV96">
        <v>1</v>
      </c>
      <c r="AW96">
        <v>2</v>
      </c>
      <c r="AX96">
        <v>54437047</v>
      </c>
      <c r="AY96">
        <v>1</v>
      </c>
      <c r="AZ96">
        <v>0</v>
      </c>
      <c r="BA96">
        <v>96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X96">
        <f>ROUND(Y96*Source!I285,9)</f>
        <v>1.5</v>
      </c>
      <c r="CY96">
        <f t="shared" si="33"/>
        <v>0</v>
      </c>
      <c r="CZ96">
        <f t="shared" si="34"/>
        <v>0</v>
      </c>
      <c r="DA96">
        <f t="shared" si="35"/>
        <v>1</v>
      </c>
      <c r="DB96">
        <f t="shared" si="41"/>
        <v>0</v>
      </c>
      <c r="DC96">
        <f t="shared" si="42"/>
        <v>0</v>
      </c>
      <c r="DD96" t="s">
        <v>3</v>
      </c>
      <c r="DE96" t="s">
        <v>3</v>
      </c>
      <c r="DF96">
        <f t="shared" si="39"/>
        <v>0</v>
      </c>
      <c r="DG96">
        <f t="shared" si="37"/>
        <v>0</v>
      </c>
      <c r="DH96">
        <f t="shared" si="38"/>
        <v>0</v>
      </c>
      <c r="DI96">
        <f t="shared" si="32"/>
        <v>0</v>
      </c>
      <c r="DJ96">
        <f t="shared" si="36"/>
        <v>0</v>
      </c>
      <c r="DK96">
        <v>0</v>
      </c>
    </row>
    <row r="97" spans="1:115" x14ac:dyDescent="0.2">
      <c r="A97">
        <f>ROW(Source!A358)</f>
        <v>358</v>
      </c>
      <c r="B97">
        <v>54436342</v>
      </c>
      <c r="C97">
        <v>54437163</v>
      </c>
      <c r="D97">
        <v>30515951</v>
      </c>
      <c r="E97">
        <v>30515945</v>
      </c>
      <c r="F97">
        <v>1</v>
      </c>
      <c r="G97">
        <v>30515945</v>
      </c>
      <c r="H97">
        <v>1</v>
      </c>
      <c r="I97" t="s">
        <v>477</v>
      </c>
      <c r="J97" t="s">
        <v>3</v>
      </c>
      <c r="K97" t="s">
        <v>478</v>
      </c>
      <c r="L97">
        <v>1191</v>
      </c>
      <c r="N97">
        <v>1013</v>
      </c>
      <c r="O97" t="s">
        <v>479</v>
      </c>
      <c r="P97" t="s">
        <v>479</v>
      </c>
      <c r="Q97">
        <v>1</v>
      </c>
      <c r="W97">
        <v>0</v>
      </c>
      <c r="X97">
        <v>476480486</v>
      </c>
      <c r="Y97">
        <f t="shared" si="40"/>
        <v>0.9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1</v>
      </c>
      <c r="AJ97">
        <v>1</v>
      </c>
      <c r="AK97">
        <v>1</v>
      </c>
      <c r="AL97">
        <v>1</v>
      </c>
      <c r="AN97">
        <v>0</v>
      </c>
      <c r="AO97">
        <v>1</v>
      </c>
      <c r="AP97">
        <v>0</v>
      </c>
      <c r="AQ97">
        <v>0</v>
      </c>
      <c r="AR97">
        <v>0</v>
      </c>
      <c r="AS97" t="s">
        <v>3</v>
      </c>
      <c r="AT97">
        <v>0.9</v>
      </c>
      <c r="AU97" t="s">
        <v>3</v>
      </c>
      <c r="AV97">
        <v>1</v>
      </c>
      <c r="AW97">
        <v>2</v>
      </c>
      <c r="AX97">
        <v>54437165</v>
      </c>
      <c r="AY97">
        <v>1</v>
      </c>
      <c r="AZ97">
        <v>0</v>
      </c>
      <c r="BA97">
        <v>97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X97">
        <f>ROUND(Y97*Source!I358,9)</f>
        <v>76.86</v>
      </c>
      <c r="CY97">
        <f t="shared" si="33"/>
        <v>0</v>
      </c>
      <c r="CZ97">
        <f t="shared" si="34"/>
        <v>0</v>
      </c>
      <c r="DA97">
        <f t="shared" si="35"/>
        <v>1</v>
      </c>
      <c r="DB97">
        <f t="shared" si="41"/>
        <v>0</v>
      </c>
      <c r="DC97">
        <f t="shared" si="42"/>
        <v>0</v>
      </c>
      <c r="DD97" t="s">
        <v>3</v>
      </c>
      <c r="DE97" t="s">
        <v>3</v>
      </c>
      <c r="DF97">
        <f t="shared" si="39"/>
        <v>0</v>
      </c>
      <c r="DG97">
        <f t="shared" si="37"/>
        <v>0</v>
      </c>
      <c r="DH97">
        <f t="shared" si="38"/>
        <v>0</v>
      </c>
      <c r="DI97">
        <f t="shared" ref="DI97:DI128" si="43">ROUND(AH97*CX97,2)</f>
        <v>0</v>
      </c>
      <c r="DJ97">
        <f t="shared" si="36"/>
        <v>0</v>
      </c>
      <c r="DK97">
        <v>0</v>
      </c>
    </row>
    <row r="98" spans="1:115" x14ac:dyDescent="0.2">
      <c r="A98">
        <f>ROW(Source!A359)</f>
        <v>359</v>
      </c>
      <c r="B98">
        <v>54436342</v>
      </c>
      <c r="C98">
        <v>54437166</v>
      </c>
      <c r="D98">
        <v>30515951</v>
      </c>
      <c r="E98">
        <v>30515945</v>
      </c>
      <c r="F98">
        <v>1</v>
      </c>
      <c r="G98">
        <v>30515945</v>
      </c>
      <c r="H98">
        <v>1</v>
      </c>
      <c r="I98" t="s">
        <v>477</v>
      </c>
      <c r="J98" t="s">
        <v>3</v>
      </c>
      <c r="K98" t="s">
        <v>478</v>
      </c>
      <c r="L98">
        <v>1191</v>
      </c>
      <c r="N98">
        <v>1013</v>
      </c>
      <c r="O98" t="s">
        <v>479</v>
      </c>
      <c r="P98" t="s">
        <v>479</v>
      </c>
      <c r="Q98">
        <v>1</v>
      </c>
      <c r="W98">
        <v>0</v>
      </c>
      <c r="X98">
        <v>476480486</v>
      </c>
      <c r="Y98">
        <f t="shared" si="40"/>
        <v>4.6500000000000004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1</v>
      </c>
      <c r="AJ98">
        <v>1</v>
      </c>
      <c r="AK98">
        <v>1</v>
      </c>
      <c r="AL98">
        <v>1</v>
      </c>
      <c r="AN98">
        <v>0</v>
      </c>
      <c r="AO98">
        <v>1</v>
      </c>
      <c r="AP98">
        <v>0</v>
      </c>
      <c r="AQ98">
        <v>0</v>
      </c>
      <c r="AR98">
        <v>0</v>
      </c>
      <c r="AS98" t="s">
        <v>3</v>
      </c>
      <c r="AT98">
        <v>4.6500000000000004</v>
      </c>
      <c r="AU98" t="s">
        <v>3</v>
      </c>
      <c r="AV98">
        <v>1</v>
      </c>
      <c r="AW98">
        <v>2</v>
      </c>
      <c r="AX98">
        <v>54437171</v>
      </c>
      <c r="AY98">
        <v>1</v>
      </c>
      <c r="AZ98">
        <v>0</v>
      </c>
      <c r="BA98">
        <v>98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X98">
        <f>ROUND(Y98*Source!I359,9)</f>
        <v>3.9710999999999999</v>
      </c>
      <c r="CY98">
        <f t="shared" si="33"/>
        <v>0</v>
      </c>
      <c r="CZ98">
        <f t="shared" si="34"/>
        <v>0</v>
      </c>
      <c r="DA98">
        <f t="shared" si="35"/>
        <v>1</v>
      </c>
      <c r="DB98">
        <f t="shared" si="41"/>
        <v>0</v>
      </c>
      <c r="DC98">
        <f t="shared" si="42"/>
        <v>0</v>
      </c>
      <c r="DD98" t="s">
        <v>3</v>
      </c>
      <c r="DE98" t="s">
        <v>3</v>
      </c>
      <c r="DF98">
        <f t="shared" si="39"/>
        <v>0</v>
      </c>
      <c r="DG98">
        <f t="shared" si="37"/>
        <v>0</v>
      </c>
      <c r="DH98">
        <f t="shared" si="38"/>
        <v>0</v>
      </c>
      <c r="DI98">
        <f t="shared" si="43"/>
        <v>0</v>
      </c>
      <c r="DJ98">
        <f t="shared" si="36"/>
        <v>0</v>
      </c>
      <c r="DK98">
        <v>0</v>
      </c>
    </row>
    <row r="99" spans="1:115" x14ac:dyDescent="0.2">
      <c r="A99">
        <f>ROW(Source!A359)</f>
        <v>359</v>
      </c>
      <c r="B99">
        <v>54436342</v>
      </c>
      <c r="C99">
        <v>54437166</v>
      </c>
      <c r="D99">
        <v>30596074</v>
      </c>
      <c r="E99">
        <v>1</v>
      </c>
      <c r="F99">
        <v>1</v>
      </c>
      <c r="G99">
        <v>30515945</v>
      </c>
      <c r="H99">
        <v>2</v>
      </c>
      <c r="I99" t="s">
        <v>480</v>
      </c>
      <c r="J99" t="s">
        <v>481</v>
      </c>
      <c r="K99" t="s">
        <v>482</v>
      </c>
      <c r="L99">
        <v>1367</v>
      </c>
      <c r="N99">
        <v>1011</v>
      </c>
      <c r="O99" t="s">
        <v>483</v>
      </c>
      <c r="P99" t="s">
        <v>483</v>
      </c>
      <c r="Q99">
        <v>1</v>
      </c>
      <c r="W99">
        <v>0</v>
      </c>
      <c r="X99">
        <v>-628430174</v>
      </c>
      <c r="Y99">
        <f t="shared" si="40"/>
        <v>0.01</v>
      </c>
      <c r="AA99">
        <v>0</v>
      </c>
      <c r="AB99">
        <v>851.86</v>
      </c>
      <c r="AC99">
        <v>421.99</v>
      </c>
      <c r="AD99">
        <v>0</v>
      </c>
      <c r="AE99">
        <v>0</v>
      </c>
      <c r="AF99">
        <v>76.81</v>
      </c>
      <c r="AG99">
        <v>14.36</v>
      </c>
      <c r="AH99">
        <v>0</v>
      </c>
      <c r="AI99">
        <v>1</v>
      </c>
      <c r="AJ99">
        <v>10.82</v>
      </c>
      <c r="AK99">
        <v>28.67</v>
      </c>
      <c r="AL99">
        <v>1</v>
      </c>
      <c r="AN99">
        <v>0</v>
      </c>
      <c r="AO99">
        <v>1</v>
      </c>
      <c r="AP99">
        <v>0</v>
      </c>
      <c r="AQ99">
        <v>0</v>
      </c>
      <c r="AR99">
        <v>0</v>
      </c>
      <c r="AS99" t="s">
        <v>3</v>
      </c>
      <c r="AT99">
        <v>0.01</v>
      </c>
      <c r="AU99" t="s">
        <v>3</v>
      </c>
      <c r="AV99">
        <v>0</v>
      </c>
      <c r="AW99">
        <v>2</v>
      </c>
      <c r="AX99">
        <v>54437172</v>
      </c>
      <c r="AY99">
        <v>1</v>
      </c>
      <c r="AZ99">
        <v>0</v>
      </c>
      <c r="BA99">
        <v>99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X99">
        <f>ROUND(Y99*Source!I359,9)</f>
        <v>8.5400000000000007E-3</v>
      </c>
      <c r="CY99">
        <f>AB99</f>
        <v>851.86</v>
      </c>
      <c r="CZ99">
        <f>AF99</f>
        <v>76.81</v>
      </c>
      <c r="DA99">
        <f>AJ99</f>
        <v>10.82</v>
      </c>
      <c r="DB99">
        <f t="shared" si="41"/>
        <v>0.77</v>
      </c>
      <c r="DC99">
        <f t="shared" si="42"/>
        <v>0.14000000000000001</v>
      </c>
      <c r="DD99" t="s">
        <v>3</v>
      </c>
      <c r="DE99" t="s">
        <v>3</v>
      </c>
      <c r="DF99">
        <f t="shared" si="39"/>
        <v>0</v>
      </c>
      <c r="DG99">
        <f>ROUND(ROUND(AF99*CX99,2)*AJ99,2)</f>
        <v>7.14</v>
      </c>
      <c r="DH99">
        <f>ROUND(ROUND(AG99*CX99,2)*AK99,2)</f>
        <v>3.44</v>
      </c>
      <c r="DI99">
        <f t="shared" si="43"/>
        <v>0</v>
      </c>
      <c r="DJ99">
        <f>DG99</f>
        <v>7.14</v>
      </c>
      <c r="DK99">
        <v>0</v>
      </c>
    </row>
    <row r="100" spans="1:115" x14ac:dyDescent="0.2">
      <c r="A100">
        <f>ROW(Source!A359)</f>
        <v>359</v>
      </c>
      <c r="B100">
        <v>54436342</v>
      </c>
      <c r="C100">
        <v>54437166</v>
      </c>
      <c r="D100">
        <v>30596185</v>
      </c>
      <c r="E100">
        <v>1</v>
      </c>
      <c r="F100">
        <v>1</v>
      </c>
      <c r="G100">
        <v>30515945</v>
      </c>
      <c r="H100">
        <v>2</v>
      </c>
      <c r="I100" t="s">
        <v>484</v>
      </c>
      <c r="J100" t="s">
        <v>485</v>
      </c>
      <c r="K100" t="s">
        <v>486</v>
      </c>
      <c r="L100">
        <v>1367</v>
      </c>
      <c r="N100">
        <v>1011</v>
      </c>
      <c r="O100" t="s">
        <v>483</v>
      </c>
      <c r="P100" t="s">
        <v>483</v>
      </c>
      <c r="Q100">
        <v>1</v>
      </c>
      <c r="W100">
        <v>0</v>
      </c>
      <c r="X100">
        <v>-1279784445</v>
      </c>
      <c r="Y100">
        <f t="shared" si="40"/>
        <v>0.03</v>
      </c>
      <c r="AA100">
        <v>0</v>
      </c>
      <c r="AB100">
        <v>1.8</v>
      </c>
      <c r="AC100">
        <v>0.01</v>
      </c>
      <c r="AD100">
        <v>0</v>
      </c>
      <c r="AE100">
        <v>0</v>
      </c>
      <c r="AF100">
        <v>1.76</v>
      </c>
      <c r="AG100">
        <v>0.01</v>
      </c>
      <c r="AH100">
        <v>0</v>
      </c>
      <c r="AI100">
        <v>1</v>
      </c>
      <c r="AJ100">
        <v>1</v>
      </c>
      <c r="AK100">
        <v>1</v>
      </c>
      <c r="AL100">
        <v>1</v>
      </c>
      <c r="AN100">
        <v>0</v>
      </c>
      <c r="AO100">
        <v>1</v>
      </c>
      <c r="AP100">
        <v>0</v>
      </c>
      <c r="AQ100">
        <v>0</v>
      </c>
      <c r="AR100">
        <v>0</v>
      </c>
      <c r="AS100" t="s">
        <v>3</v>
      </c>
      <c r="AT100">
        <v>0.03</v>
      </c>
      <c r="AU100" t="s">
        <v>3</v>
      </c>
      <c r="AV100">
        <v>0</v>
      </c>
      <c r="AW100">
        <v>2</v>
      </c>
      <c r="AX100">
        <v>54437173</v>
      </c>
      <c r="AY100">
        <v>1</v>
      </c>
      <c r="AZ100">
        <v>0</v>
      </c>
      <c r="BA100">
        <v>100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X100">
        <f>ROUND(Y100*Source!I359,9)</f>
        <v>2.562E-2</v>
      </c>
      <c r="CY100">
        <f>AB100</f>
        <v>1.8</v>
      </c>
      <c r="CZ100">
        <f>AF100</f>
        <v>1.76</v>
      </c>
      <c r="DA100">
        <f>AJ100</f>
        <v>1</v>
      </c>
      <c r="DB100">
        <f t="shared" si="41"/>
        <v>0.05</v>
      </c>
      <c r="DC100">
        <f t="shared" si="42"/>
        <v>0</v>
      </c>
      <c r="DD100" t="s">
        <v>3</v>
      </c>
      <c r="DE100" t="s">
        <v>3</v>
      </c>
      <c r="DF100">
        <f t="shared" si="39"/>
        <v>0</v>
      </c>
      <c r="DG100">
        <f t="shared" ref="DG100:DG126" si="44">ROUND(AF100*CX100,2)</f>
        <v>0.05</v>
      </c>
      <c r="DH100">
        <f t="shared" ref="DH100:DH126" si="45">ROUND(AG100*CX100,2)</f>
        <v>0</v>
      </c>
      <c r="DI100">
        <f t="shared" si="43"/>
        <v>0</v>
      </c>
      <c r="DJ100">
        <f>DG100</f>
        <v>0.05</v>
      </c>
      <c r="DK100">
        <v>0</v>
      </c>
    </row>
    <row r="101" spans="1:115" x14ac:dyDescent="0.2">
      <c r="A101">
        <f>ROW(Source!A359)</f>
        <v>359</v>
      </c>
      <c r="B101">
        <v>54436342</v>
      </c>
      <c r="C101">
        <v>54437166</v>
      </c>
      <c r="D101">
        <v>30574212</v>
      </c>
      <c r="E101">
        <v>1</v>
      </c>
      <c r="F101">
        <v>1</v>
      </c>
      <c r="G101">
        <v>30515945</v>
      </c>
      <c r="H101">
        <v>3</v>
      </c>
      <c r="I101" t="s">
        <v>36</v>
      </c>
      <c r="J101" t="s">
        <v>39</v>
      </c>
      <c r="K101" t="s">
        <v>37</v>
      </c>
      <c r="L101">
        <v>1296</v>
      </c>
      <c r="N101">
        <v>1002</v>
      </c>
      <c r="O101" t="s">
        <v>38</v>
      </c>
      <c r="P101" t="s">
        <v>38</v>
      </c>
      <c r="Q101">
        <v>1</v>
      </c>
      <c r="W101">
        <v>0</v>
      </c>
      <c r="X101">
        <v>-1353905028</v>
      </c>
      <c r="Y101">
        <f t="shared" si="40"/>
        <v>10.3</v>
      </c>
      <c r="AA101">
        <v>87.17</v>
      </c>
      <c r="AB101">
        <v>0</v>
      </c>
      <c r="AC101">
        <v>0</v>
      </c>
      <c r="AD101">
        <v>0</v>
      </c>
      <c r="AE101">
        <v>40.17</v>
      </c>
      <c r="AF101">
        <v>0</v>
      </c>
      <c r="AG101">
        <v>0</v>
      </c>
      <c r="AH101">
        <v>0</v>
      </c>
      <c r="AI101">
        <v>2.17</v>
      </c>
      <c r="AJ101">
        <v>1</v>
      </c>
      <c r="AK101">
        <v>1</v>
      </c>
      <c r="AL101">
        <v>1</v>
      </c>
      <c r="AN101">
        <v>0</v>
      </c>
      <c r="AO101">
        <v>0</v>
      </c>
      <c r="AP101">
        <v>0</v>
      </c>
      <c r="AQ101">
        <v>0</v>
      </c>
      <c r="AR101">
        <v>0</v>
      </c>
      <c r="AS101" t="s">
        <v>3</v>
      </c>
      <c r="AT101">
        <v>10.3</v>
      </c>
      <c r="AU101" t="s">
        <v>3</v>
      </c>
      <c r="AV101">
        <v>0</v>
      </c>
      <c r="AW101">
        <v>1</v>
      </c>
      <c r="AX101">
        <v>-1</v>
      </c>
      <c r="AY101">
        <v>0</v>
      </c>
      <c r="AZ101">
        <v>0</v>
      </c>
      <c r="BA101" t="s">
        <v>3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X101">
        <f>ROUND(Y101*Source!I359,9)</f>
        <v>8.7962000000000007</v>
      </c>
      <c r="CY101">
        <f>AA101</f>
        <v>87.17</v>
      </c>
      <c r="CZ101">
        <f>AE101</f>
        <v>40.17</v>
      </c>
      <c r="DA101">
        <f>AI101</f>
        <v>2.17</v>
      </c>
      <c r="DB101">
        <f t="shared" si="41"/>
        <v>413.75</v>
      </c>
      <c r="DC101">
        <f t="shared" si="42"/>
        <v>0</v>
      </c>
      <c r="DD101" t="s">
        <v>3</v>
      </c>
      <c r="DE101" t="s">
        <v>3</v>
      </c>
      <c r="DF101">
        <f>ROUND(ROUND(AE101*CX101,2)*AI101,2)</f>
        <v>766.75</v>
      </c>
      <c r="DG101">
        <f t="shared" si="44"/>
        <v>0</v>
      </c>
      <c r="DH101">
        <f t="shared" si="45"/>
        <v>0</v>
      </c>
      <c r="DI101">
        <f t="shared" si="43"/>
        <v>0</v>
      </c>
      <c r="DJ101">
        <f>DF101</f>
        <v>766.75</v>
      </c>
      <c r="DK101">
        <v>0</v>
      </c>
    </row>
    <row r="102" spans="1:115" x14ac:dyDescent="0.2">
      <c r="A102">
        <f>ROW(Source!A361)</f>
        <v>361</v>
      </c>
      <c r="B102">
        <v>54436342</v>
      </c>
      <c r="C102">
        <v>54437176</v>
      </c>
      <c r="D102">
        <v>30515951</v>
      </c>
      <c r="E102">
        <v>30515945</v>
      </c>
      <c r="F102">
        <v>1</v>
      </c>
      <c r="G102">
        <v>30515945</v>
      </c>
      <c r="H102">
        <v>1</v>
      </c>
      <c r="I102" t="s">
        <v>477</v>
      </c>
      <c r="J102" t="s">
        <v>3</v>
      </c>
      <c r="K102" t="s">
        <v>478</v>
      </c>
      <c r="L102">
        <v>1191</v>
      </c>
      <c r="N102">
        <v>1013</v>
      </c>
      <c r="O102" t="s">
        <v>479</v>
      </c>
      <c r="P102" t="s">
        <v>479</v>
      </c>
      <c r="Q102">
        <v>1</v>
      </c>
      <c r="W102">
        <v>0</v>
      </c>
      <c r="X102">
        <v>476480486</v>
      </c>
      <c r="Y102">
        <f t="shared" si="40"/>
        <v>30.1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1</v>
      </c>
      <c r="AJ102">
        <v>1</v>
      </c>
      <c r="AK102">
        <v>1</v>
      </c>
      <c r="AL102">
        <v>1</v>
      </c>
      <c r="AN102">
        <v>0</v>
      </c>
      <c r="AO102">
        <v>1</v>
      </c>
      <c r="AP102">
        <v>0</v>
      </c>
      <c r="AQ102">
        <v>0</v>
      </c>
      <c r="AR102">
        <v>0</v>
      </c>
      <c r="AS102" t="s">
        <v>3</v>
      </c>
      <c r="AT102">
        <v>30.1</v>
      </c>
      <c r="AU102" t="s">
        <v>3</v>
      </c>
      <c r="AV102">
        <v>1</v>
      </c>
      <c r="AW102">
        <v>2</v>
      </c>
      <c r="AX102">
        <v>54437186</v>
      </c>
      <c r="AY102">
        <v>1</v>
      </c>
      <c r="AZ102">
        <v>0</v>
      </c>
      <c r="BA102">
        <v>102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X102">
        <f>ROUND(Y102*Source!I361,9)</f>
        <v>4.8159999999999998</v>
      </c>
      <c r="CY102">
        <f>AD102</f>
        <v>0</v>
      </c>
      <c r="CZ102">
        <f>AH102</f>
        <v>0</v>
      </c>
      <c r="DA102">
        <f>AL102</f>
        <v>1</v>
      </c>
      <c r="DB102">
        <f t="shared" si="41"/>
        <v>0</v>
      </c>
      <c r="DC102">
        <f t="shared" si="42"/>
        <v>0</v>
      </c>
      <c r="DD102" t="s">
        <v>3</v>
      </c>
      <c r="DE102" t="s">
        <v>3</v>
      </c>
      <c r="DF102">
        <f>ROUND(AE102*CX102,2)</f>
        <v>0</v>
      </c>
      <c r="DG102">
        <f t="shared" si="44"/>
        <v>0</v>
      </c>
      <c r="DH102">
        <f t="shared" si="45"/>
        <v>0</v>
      </c>
      <c r="DI102">
        <f t="shared" si="43"/>
        <v>0</v>
      </c>
      <c r="DJ102">
        <f>DI102</f>
        <v>0</v>
      </c>
      <c r="DK102">
        <v>0</v>
      </c>
    </row>
    <row r="103" spans="1:115" x14ac:dyDescent="0.2">
      <c r="A103">
        <f>ROW(Source!A361)</f>
        <v>361</v>
      </c>
      <c r="B103">
        <v>54436342</v>
      </c>
      <c r="C103">
        <v>54437176</v>
      </c>
      <c r="D103">
        <v>30516999</v>
      </c>
      <c r="E103">
        <v>30515945</v>
      </c>
      <c r="F103">
        <v>1</v>
      </c>
      <c r="G103">
        <v>30515945</v>
      </c>
      <c r="H103">
        <v>2</v>
      </c>
      <c r="I103" t="s">
        <v>487</v>
      </c>
      <c r="J103" t="s">
        <v>3</v>
      </c>
      <c r="K103" t="s">
        <v>488</v>
      </c>
      <c r="L103">
        <v>1344</v>
      </c>
      <c r="N103">
        <v>1008</v>
      </c>
      <c r="O103" t="s">
        <v>489</v>
      </c>
      <c r="P103" t="s">
        <v>489</v>
      </c>
      <c r="Q103">
        <v>1</v>
      </c>
      <c r="W103">
        <v>0</v>
      </c>
      <c r="X103">
        <v>-1180195794</v>
      </c>
      <c r="Y103">
        <f t="shared" si="40"/>
        <v>4.47</v>
      </c>
      <c r="AA103">
        <v>0</v>
      </c>
      <c r="AB103">
        <v>1.03</v>
      </c>
      <c r="AC103">
        <v>0</v>
      </c>
      <c r="AD103">
        <v>0</v>
      </c>
      <c r="AE103">
        <v>0</v>
      </c>
      <c r="AF103">
        <v>1</v>
      </c>
      <c r="AG103">
        <v>0</v>
      </c>
      <c r="AH103">
        <v>0</v>
      </c>
      <c r="AI103">
        <v>1</v>
      </c>
      <c r="AJ103">
        <v>1</v>
      </c>
      <c r="AK103">
        <v>1</v>
      </c>
      <c r="AL103">
        <v>1</v>
      </c>
      <c r="AN103">
        <v>0</v>
      </c>
      <c r="AO103">
        <v>1</v>
      </c>
      <c r="AP103">
        <v>0</v>
      </c>
      <c r="AQ103">
        <v>0</v>
      </c>
      <c r="AR103">
        <v>0</v>
      </c>
      <c r="AS103" t="s">
        <v>3</v>
      </c>
      <c r="AT103">
        <v>4.47</v>
      </c>
      <c r="AU103" t="s">
        <v>3</v>
      </c>
      <c r="AV103">
        <v>0</v>
      </c>
      <c r="AW103">
        <v>2</v>
      </c>
      <c r="AX103">
        <v>54437187</v>
      </c>
      <c r="AY103">
        <v>1</v>
      </c>
      <c r="AZ103">
        <v>0</v>
      </c>
      <c r="BA103">
        <v>103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X103">
        <f>ROUND(Y103*Source!I361,9)</f>
        <v>0.71519999999999995</v>
      </c>
      <c r="CY103">
        <f>AB103</f>
        <v>1.03</v>
      </c>
      <c r="CZ103">
        <f>AF103</f>
        <v>1</v>
      </c>
      <c r="DA103">
        <f>AJ103</f>
        <v>1</v>
      </c>
      <c r="DB103">
        <f t="shared" si="41"/>
        <v>4.47</v>
      </c>
      <c r="DC103">
        <f t="shared" si="42"/>
        <v>0</v>
      </c>
      <c r="DD103" t="s">
        <v>3</v>
      </c>
      <c r="DE103" t="s">
        <v>3</v>
      </c>
      <c r="DF103">
        <f>ROUND(AE103*CX103,2)</f>
        <v>0</v>
      </c>
      <c r="DG103">
        <f t="shared" si="44"/>
        <v>0.72</v>
      </c>
      <c r="DH103">
        <f t="shared" si="45"/>
        <v>0</v>
      </c>
      <c r="DI103">
        <f t="shared" si="43"/>
        <v>0</v>
      </c>
      <c r="DJ103">
        <f>DG103</f>
        <v>0.72</v>
      </c>
      <c r="DK103">
        <v>0</v>
      </c>
    </row>
    <row r="104" spans="1:115" x14ac:dyDescent="0.2">
      <c r="A104">
        <f>ROW(Source!A361)</f>
        <v>361</v>
      </c>
      <c r="B104">
        <v>54436342</v>
      </c>
      <c r="C104">
        <v>54437176</v>
      </c>
      <c r="D104">
        <v>30571181</v>
      </c>
      <c r="E104">
        <v>1</v>
      </c>
      <c r="F104">
        <v>1</v>
      </c>
      <c r="G104">
        <v>30515945</v>
      </c>
      <c r="H104">
        <v>3</v>
      </c>
      <c r="I104" t="s">
        <v>490</v>
      </c>
      <c r="J104" t="s">
        <v>491</v>
      </c>
      <c r="K104" t="s">
        <v>492</v>
      </c>
      <c r="L104">
        <v>1339</v>
      </c>
      <c r="N104">
        <v>1007</v>
      </c>
      <c r="O104" t="s">
        <v>493</v>
      </c>
      <c r="P104" t="s">
        <v>493</v>
      </c>
      <c r="Q104">
        <v>1</v>
      </c>
      <c r="W104">
        <v>0</v>
      </c>
      <c r="X104">
        <v>-862991314</v>
      </c>
      <c r="Y104">
        <f t="shared" si="40"/>
        <v>0.24</v>
      </c>
      <c r="AA104">
        <v>42.42</v>
      </c>
      <c r="AB104">
        <v>0</v>
      </c>
      <c r="AC104">
        <v>0</v>
      </c>
      <c r="AD104">
        <v>0</v>
      </c>
      <c r="AE104">
        <v>7.07</v>
      </c>
      <c r="AF104">
        <v>0</v>
      </c>
      <c r="AG104">
        <v>0</v>
      </c>
      <c r="AH104">
        <v>0</v>
      </c>
      <c r="AI104">
        <v>6</v>
      </c>
      <c r="AJ104">
        <v>1</v>
      </c>
      <c r="AK104">
        <v>1</v>
      </c>
      <c r="AL104">
        <v>1</v>
      </c>
      <c r="AN104">
        <v>0</v>
      </c>
      <c r="AO104">
        <v>1</v>
      </c>
      <c r="AP104">
        <v>0</v>
      </c>
      <c r="AQ104">
        <v>0</v>
      </c>
      <c r="AR104">
        <v>0</v>
      </c>
      <c r="AS104" t="s">
        <v>3</v>
      </c>
      <c r="AT104">
        <v>0.24</v>
      </c>
      <c r="AU104" t="s">
        <v>3</v>
      </c>
      <c r="AV104">
        <v>0</v>
      </c>
      <c r="AW104">
        <v>2</v>
      </c>
      <c r="AX104">
        <v>54437188</v>
      </c>
      <c r="AY104">
        <v>1</v>
      </c>
      <c r="AZ104">
        <v>0</v>
      </c>
      <c r="BA104">
        <v>104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X104">
        <f>ROUND(Y104*Source!I361,9)</f>
        <v>3.8399999999999997E-2</v>
      </c>
      <c r="CY104">
        <f t="shared" ref="CY104:CY110" si="46">AA104</f>
        <v>42.42</v>
      </c>
      <c r="CZ104">
        <f t="shared" ref="CZ104:CZ110" si="47">AE104</f>
        <v>7.07</v>
      </c>
      <c r="DA104">
        <f t="shared" ref="DA104:DA110" si="48">AI104</f>
        <v>6</v>
      </c>
      <c r="DB104">
        <f t="shared" si="41"/>
        <v>1.7</v>
      </c>
      <c r="DC104">
        <f t="shared" si="42"/>
        <v>0</v>
      </c>
      <c r="DD104" t="s">
        <v>3</v>
      </c>
      <c r="DE104" t="s">
        <v>3</v>
      </c>
      <c r="DF104">
        <f t="shared" ref="DF104:DF110" si="49">ROUND(ROUND(AE104*CX104,2)*AI104,2)</f>
        <v>1.62</v>
      </c>
      <c r="DG104">
        <f t="shared" si="44"/>
        <v>0</v>
      </c>
      <c r="DH104">
        <f t="shared" si="45"/>
        <v>0</v>
      </c>
      <c r="DI104">
        <f t="shared" si="43"/>
        <v>0</v>
      </c>
      <c r="DJ104">
        <f t="shared" ref="DJ104:DJ110" si="50">DF104</f>
        <v>1.62</v>
      </c>
      <c r="DK104">
        <v>0</v>
      </c>
    </row>
    <row r="105" spans="1:115" x14ac:dyDescent="0.2">
      <c r="A105">
        <f>ROW(Source!A361)</f>
        <v>361</v>
      </c>
      <c r="B105">
        <v>54436342</v>
      </c>
      <c r="C105">
        <v>54437176</v>
      </c>
      <c r="D105">
        <v>30572394</v>
      </c>
      <c r="E105">
        <v>1</v>
      </c>
      <c r="F105">
        <v>1</v>
      </c>
      <c r="G105">
        <v>30515945</v>
      </c>
      <c r="H105">
        <v>3</v>
      </c>
      <c r="I105" t="s">
        <v>494</v>
      </c>
      <c r="J105" t="s">
        <v>495</v>
      </c>
      <c r="K105" t="s">
        <v>496</v>
      </c>
      <c r="L105">
        <v>1327</v>
      </c>
      <c r="N105">
        <v>1005</v>
      </c>
      <c r="O105" t="s">
        <v>497</v>
      </c>
      <c r="P105" t="s">
        <v>497</v>
      </c>
      <c r="Q105">
        <v>1</v>
      </c>
      <c r="W105">
        <v>0</v>
      </c>
      <c r="X105">
        <v>-216611581</v>
      </c>
      <c r="Y105">
        <f t="shared" si="40"/>
        <v>1.6</v>
      </c>
      <c r="AA105">
        <v>166.4</v>
      </c>
      <c r="AB105">
        <v>0</v>
      </c>
      <c r="AC105">
        <v>0</v>
      </c>
      <c r="AD105">
        <v>0</v>
      </c>
      <c r="AE105">
        <v>104</v>
      </c>
      <c r="AF105">
        <v>0</v>
      </c>
      <c r="AG105">
        <v>0</v>
      </c>
      <c r="AH105">
        <v>0</v>
      </c>
      <c r="AI105">
        <v>1.6</v>
      </c>
      <c r="AJ105">
        <v>1</v>
      </c>
      <c r="AK105">
        <v>1</v>
      </c>
      <c r="AL105">
        <v>1</v>
      </c>
      <c r="AN105">
        <v>0</v>
      </c>
      <c r="AO105">
        <v>1</v>
      </c>
      <c r="AP105">
        <v>0</v>
      </c>
      <c r="AQ105">
        <v>0</v>
      </c>
      <c r="AR105">
        <v>0</v>
      </c>
      <c r="AS105" t="s">
        <v>3</v>
      </c>
      <c r="AT105">
        <v>1.6</v>
      </c>
      <c r="AU105" t="s">
        <v>3</v>
      </c>
      <c r="AV105">
        <v>0</v>
      </c>
      <c r="AW105">
        <v>2</v>
      </c>
      <c r="AX105">
        <v>54437189</v>
      </c>
      <c r="AY105">
        <v>1</v>
      </c>
      <c r="AZ105">
        <v>0</v>
      </c>
      <c r="BA105">
        <v>105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X105">
        <f>ROUND(Y105*Source!I361,9)</f>
        <v>0.25600000000000001</v>
      </c>
      <c r="CY105">
        <f t="shared" si="46"/>
        <v>166.4</v>
      </c>
      <c r="CZ105">
        <f t="shared" si="47"/>
        <v>104</v>
      </c>
      <c r="DA105">
        <f t="shared" si="48"/>
        <v>1.6</v>
      </c>
      <c r="DB105">
        <f t="shared" si="41"/>
        <v>166.4</v>
      </c>
      <c r="DC105">
        <f t="shared" si="42"/>
        <v>0</v>
      </c>
      <c r="DD105" t="s">
        <v>3</v>
      </c>
      <c r="DE105" t="s">
        <v>3</v>
      </c>
      <c r="DF105">
        <f t="shared" si="49"/>
        <v>42.59</v>
      </c>
      <c r="DG105">
        <f t="shared" si="44"/>
        <v>0</v>
      </c>
      <c r="DH105">
        <f t="shared" si="45"/>
        <v>0</v>
      </c>
      <c r="DI105">
        <f t="shared" si="43"/>
        <v>0</v>
      </c>
      <c r="DJ105">
        <f t="shared" si="50"/>
        <v>42.59</v>
      </c>
      <c r="DK105">
        <v>0</v>
      </c>
    </row>
    <row r="106" spans="1:115" x14ac:dyDescent="0.2">
      <c r="A106">
        <f>ROW(Source!A361)</f>
        <v>361</v>
      </c>
      <c r="B106">
        <v>54436342</v>
      </c>
      <c r="C106">
        <v>54437176</v>
      </c>
      <c r="D106">
        <v>30572409</v>
      </c>
      <c r="E106">
        <v>1</v>
      </c>
      <c r="F106">
        <v>1</v>
      </c>
      <c r="G106">
        <v>30515945</v>
      </c>
      <c r="H106">
        <v>3</v>
      </c>
      <c r="I106" t="s">
        <v>49</v>
      </c>
      <c r="J106" t="s">
        <v>52</v>
      </c>
      <c r="K106" t="s">
        <v>50</v>
      </c>
      <c r="L106">
        <v>1348</v>
      </c>
      <c r="N106">
        <v>1009</v>
      </c>
      <c r="O106" t="s">
        <v>51</v>
      </c>
      <c r="P106" t="s">
        <v>51</v>
      </c>
      <c r="Q106">
        <v>1000</v>
      </c>
      <c r="W106">
        <v>0</v>
      </c>
      <c r="X106">
        <v>-369778411</v>
      </c>
      <c r="Y106">
        <f t="shared" si="40"/>
        <v>6.7999999999999996E-3</v>
      </c>
      <c r="AA106">
        <v>16314.5</v>
      </c>
      <c r="AB106">
        <v>0</v>
      </c>
      <c r="AC106">
        <v>0</v>
      </c>
      <c r="AD106">
        <v>0</v>
      </c>
      <c r="AE106">
        <v>3015.62</v>
      </c>
      <c r="AF106">
        <v>0</v>
      </c>
      <c r="AG106">
        <v>0</v>
      </c>
      <c r="AH106">
        <v>0</v>
      </c>
      <c r="AI106">
        <v>5.41</v>
      </c>
      <c r="AJ106">
        <v>1</v>
      </c>
      <c r="AK106">
        <v>1</v>
      </c>
      <c r="AL106">
        <v>1</v>
      </c>
      <c r="AN106">
        <v>0</v>
      </c>
      <c r="AO106">
        <v>0</v>
      </c>
      <c r="AP106">
        <v>0</v>
      </c>
      <c r="AQ106">
        <v>0</v>
      </c>
      <c r="AR106">
        <v>0</v>
      </c>
      <c r="AS106" t="s">
        <v>3</v>
      </c>
      <c r="AT106">
        <v>6.7999999999999996E-3</v>
      </c>
      <c r="AU106" t="s">
        <v>3</v>
      </c>
      <c r="AV106">
        <v>0</v>
      </c>
      <c r="AW106">
        <v>1</v>
      </c>
      <c r="AX106">
        <v>-1</v>
      </c>
      <c r="AY106">
        <v>0</v>
      </c>
      <c r="AZ106">
        <v>0</v>
      </c>
      <c r="BA106" t="s">
        <v>3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X106">
        <f>ROUND(Y106*Source!I361,9)</f>
        <v>1.088E-3</v>
      </c>
      <c r="CY106">
        <f t="shared" si="46"/>
        <v>16314.5</v>
      </c>
      <c r="CZ106">
        <f t="shared" si="47"/>
        <v>3015.62</v>
      </c>
      <c r="DA106">
        <f t="shared" si="48"/>
        <v>5.41</v>
      </c>
      <c r="DB106">
        <f t="shared" si="41"/>
        <v>20.51</v>
      </c>
      <c r="DC106">
        <f t="shared" si="42"/>
        <v>0</v>
      </c>
      <c r="DD106" t="s">
        <v>3</v>
      </c>
      <c r="DE106" t="s">
        <v>3</v>
      </c>
      <c r="DF106">
        <f t="shared" si="49"/>
        <v>17.739999999999998</v>
      </c>
      <c r="DG106">
        <f t="shared" si="44"/>
        <v>0</v>
      </c>
      <c r="DH106">
        <f t="shared" si="45"/>
        <v>0</v>
      </c>
      <c r="DI106">
        <f t="shared" si="43"/>
        <v>0</v>
      </c>
      <c r="DJ106">
        <f t="shared" si="50"/>
        <v>17.739999999999998</v>
      </c>
      <c r="DK106">
        <v>0</v>
      </c>
    </row>
    <row r="107" spans="1:115" x14ac:dyDescent="0.2">
      <c r="A107">
        <f>ROW(Source!A361)</f>
        <v>361</v>
      </c>
      <c r="B107">
        <v>54436342</v>
      </c>
      <c r="C107">
        <v>54437176</v>
      </c>
      <c r="D107">
        <v>30571442</v>
      </c>
      <c r="E107">
        <v>1</v>
      </c>
      <c r="F107">
        <v>1</v>
      </c>
      <c r="G107">
        <v>30515945</v>
      </c>
      <c r="H107">
        <v>3</v>
      </c>
      <c r="I107" t="s">
        <v>498</v>
      </c>
      <c r="J107" t="s">
        <v>499</v>
      </c>
      <c r="K107" t="s">
        <v>500</v>
      </c>
      <c r="L107">
        <v>1348</v>
      </c>
      <c r="N107">
        <v>1009</v>
      </c>
      <c r="O107" t="s">
        <v>51</v>
      </c>
      <c r="P107" t="s">
        <v>51</v>
      </c>
      <c r="Q107">
        <v>1000</v>
      </c>
      <c r="W107">
        <v>0</v>
      </c>
      <c r="X107">
        <v>-455508453</v>
      </c>
      <c r="Y107">
        <f t="shared" si="40"/>
        <v>2.4299999999999999E-3</v>
      </c>
      <c r="AA107">
        <v>418773.41</v>
      </c>
      <c r="AB107">
        <v>0</v>
      </c>
      <c r="AC107">
        <v>0</v>
      </c>
      <c r="AD107">
        <v>0</v>
      </c>
      <c r="AE107">
        <v>12237.68</v>
      </c>
      <c r="AF107">
        <v>0</v>
      </c>
      <c r="AG107">
        <v>0</v>
      </c>
      <c r="AH107">
        <v>0</v>
      </c>
      <c r="AI107">
        <v>34.22</v>
      </c>
      <c r="AJ107">
        <v>1</v>
      </c>
      <c r="AK107">
        <v>1</v>
      </c>
      <c r="AL107">
        <v>1</v>
      </c>
      <c r="AN107">
        <v>0</v>
      </c>
      <c r="AO107">
        <v>1</v>
      </c>
      <c r="AP107">
        <v>0</v>
      </c>
      <c r="AQ107">
        <v>0</v>
      </c>
      <c r="AR107">
        <v>0</v>
      </c>
      <c r="AS107" t="s">
        <v>3</v>
      </c>
      <c r="AT107">
        <v>2.4299999999999999E-3</v>
      </c>
      <c r="AU107" t="s">
        <v>3</v>
      </c>
      <c r="AV107">
        <v>0</v>
      </c>
      <c r="AW107">
        <v>2</v>
      </c>
      <c r="AX107">
        <v>54437190</v>
      </c>
      <c r="AY107">
        <v>1</v>
      </c>
      <c r="AZ107">
        <v>0</v>
      </c>
      <c r="BA107">
        <v>106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X107">
        <f>ROUND(Y107*Source!I361,9)</f>
        <v>3.8880000000000002E-4</v>
      </c>
      <c r="CY107">
        <f t="shared" si="46"/>
        <v>418773.41</v>
      </c>
      <c r="CZ107">
        <f t="shared" si="47"/>
        <v>12237.68</v>
      </c>
      <c r="DA107">
        <f t="shared" si="48"/>
        <v>34.22</v>
      </c>
      <c r="DB107">
        <f t="shared" si="41"/>
        <v>29.74</v>
      </c>
      <c r="DC107">
        <f t="shared" si="42"/>
        <v>0</v>
      </c>
      <c r="DD107" t="s">
        <v>3</v>
      </c>
      <c r="DE107" t="s">
        <v>3</v>
      </c>
      <c r="DF107">
        <f t="shared" si="49"/>
        <v>162.88999999999999</v>
      </c>
      <c r="DG107">
        <f t="shared" si="44"/>
        <v>0</v>
      </c>
      <c r="DH107">
        <f t="shared" si="45"/>
        <v>0</v>
      </c>
      <c r="DI107">
        <f t="shared" si="43"/>
        <v>0</v>
      </c>
      <c r="DJ107">
        <f t="shared" si="50"/>
        <v>162.88999999999999</v>
      </c>
      <c r="DK107">
        <v>0</v>
      </c>
    </row>
    <row r="108" spans="1:115" x14ac:dyDescent="0.2">
      <c r="A108">
        <f>ROW(Source!A361)</f>
        <v>361</v>
      </c>
      <c r="B108">
        <v>54436342</v>
      </c>
      <c r="C108">
        <v>54437176</v>
      </c>
      <c r="D108">
        <v>30571486</v>
      </c>
      <c r="E108">
        <v>1</v>
      </c>
      <c r="F108">
        <v>1</v>
      </c>
      <c r="G108">
        <v>30515945</v>
      </c>
      <c r="H108">
        <v>3</v>
      </c>
      <c r="I108" t="s">
        <v>54</v>
      </c>
      <c r="J108" t="s">
        <v>56</v>
      </c>
      <c r="K108" t="s">
        <v>55</v>
      </c>
      <c r="L108">
        <v>1348</v>
      </c>
      <c r="N108">
        <v>1009</v>
      </c>
      <c r="O108" t="s">
        <v>51</v>
      </c>
      <c r="P108" t="s">
        <v>51</v>
      </c>
      <c r="Q108">
        <v>1000</v>
      </c>
      <c r="W108">
        <v>0</v>
      </c>
      <c r="X108">
        <v>161549683</v>
      </c>
      <c r="Y108">
        <f t="shared" si="40"/>
        <v>6.7000000000000004E-2</v>
      </c>
      <c r="AA108">
        <v>96095.46</v>
      </c>
      <c r="AB108">
        <v>0</v>
      </c>
      <c r="AC108">
        <v>0</v>
      </c>
      <c r="AD108">
        <v>0</v>
      </c>
      <c r="AE108">
        <v>17729.79</v>
      </c>
      <c r="AF108">
        <v>0</v>
      </c>
      <c r="AG108">
        <v>0</v>
      </c>
      <c r="AH108">
        <v>0</v>
      </c>
      <c r="AI108">
        <v>5.42</v>
      </c>
      <c r="AJ108">
        <v>1</v>
      </c>
      <c r="AK108">
        <v>1</v>
      </c>
      <c r="AL108">
        <v>1</v>
      </c>
      <c r="AN108">
        <v>0</v>
      </c>
      <c r="AO108">
        <v>0</v>
      </c>
      <c r="AP108">
        <v>0</v>
      </c>
      <c r="AQ108">
        <v>0</v>
      </c>
      <c r="AR108">
        <v>0</v>
      </c>
      <c r="AS108" t="s">
        <v>3</v>
      </c>
      <c r="AT108">
        <v>6.7000000000000004E-2</v>
      </c>
      <c r="AU108" t="s">
        <v>3</v>
      </c>
      <c r="AV108">
        <v>0</v>
      </c>
      <c r="AW108">
        <v>1</v>
      </c>
      <c r="AX108">
        <v>-1</v>
      </c>
      <c r="AY108">
        <v>0</v>
      </c>
      <c r="AZ108">
        <v>0</v>
      </c>
      <c r="BA108" t="s">
        <v>3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X108">
        <f>ROUND(Y108*Source!I361,9)</f>
        <v>1.072E-2</v>
      </c>
      <c r="CY108">
        <f t="shared" si="46"/>
        <v>96095.46</v>
      </c>
      <c r="CZ108">
        <f t="shared" si="47"/>
        <v>17729.79</v>
      </c>
      <c r="DA108">
        <f t="shared" si="48"/>
        <v>5.42</v>
      </c>
      <c r="DB108">
        <f t="shared" si="41"/>
        <v>1187.9000000000001</v>
      </c>
      <c r="DC108">
        <f t="shared" si="42"/>
        <v>0</v>
      </c>
      <c r="DD108" t="s">
        <v>3</v>
      </c>
      <c r="DE108" t="s">
        <v>3</v>
      </c>
      <c r="DF108">
        <f t="shared" si="49"/>
        <v>1030.1300000000001</v>
      </c>
      <c r="DG108">
        <f t="shared" si="44"/>
        <v>0</v>
      </c>
      <c r="DH108">
        <f t="shared" si="45"/>
        <v>0</v>
      </c>
      <c r="DI108">
        <f t="shared" si="43"/>
        <v>0</v>
      </c>
      <c r="DJ108">
        <f t="shared" si="50"/>
        <v>1030.1300000000001</v>
      </c>
      <c r="DK108">
        <v>0</v>
      </c>
    </row>
    <row r="109" spans="1:115" x14ac:dyDescent="0.2">
      <c r="A109">
        <f>ROW(Source!A361)</f>
        <v>361</v>
      </c>
      <c r="B109">
        <v>54436342</v>
      </c>
      <c r="C109">
        <v>54437176</v>
      </c>
      <c r="D109">
        <v>30571661</v>
      </c>
      <c r="E109">
        <v>1</v>
      </c>
      <c r="F109">
        <v>1</v>
      </c>
      <c r="G109">
        <v>30515945</v>
      </c>
      <c r="H109">
        <v>3</v>
      </c>
      <c r="I109" t="s">
        <v>501</v>
      </c>
      <c r="J109" t="s">
        <v>502</v>
      </c>
      <c r="K109" t="s">
        <v>503</v>
      </c>
      <c r="L109">
        <v>1348</v>
      </c>
      <c r="N109">
        <v>1009</v>
      </c>
      <c r="O109" t="s">
        <v>51</v>
      </c>
      <c r="P109" t="s">
        <v>51</v>
      </c>
      <c r="Q109">
        <v>1000</v>
      </c>
      <c r="W109">
        <v>0</v>
      </c>
      <c r="X109">
        <v>525496182</v>
      </c>
      <c r="Y109">
        <f t="shared" si="40"/>
        <v>1.2E-2</v>
      </c>
      <c r="AA109">
        <v>6188.13</v>
      </c>
      <c r="AB109">
        <v>0</v>
      </c>
      <c r="AC109">
        <v>0</v>
      </c>
      <c r="AD109">
        <v>0</v>
      </c>
      <c r="AE109">
        <v>545.21</v>
      </c>
      <c r="AF109">
        <v>0</v>
      </c>
      <c r="AG109">
        <v>0</v>
      </c>
      <c r="AH109">
        <v>0</v>
      </c>
      <c r="AI109">
        <v>11.35</v>
      </c>
      <c r="AJ109">
        <v>1</v>
      </c>
      <c r="AK109">
        <v>1</v>
      </c>
      <c r="AL109">
        <v>1</v>
      </c>
      <c r="AN109">
        <v>0</v>
      </c>
      <c r="AO109">
        <v>1</v>
      </c>
      <c r="AP109">
        <v>0</v>
      </c>
      <c r="AQ109">
        <v>0</v>
      </c>
      <c r="AR109">
        <v>0</v>
      </c>
      <c r="AS109" t="s">
        <v>3</v>
      </c>
      <c r="AT109">
        <v>1.2E-2</v>
      </c>
      <c r="AU109" t="s">
        <v>3</v>
      </c>
      <c r="AV109">
        <v>0</v>
      </c>
      <c r="AW109">
        <v>2</v>
      </c>
      <c r="AX109">
        <v>54437191</v>
      </c>
      <c r="AY109">
        <v>1</v>
      </c>
      <c r="AZ109">
        <v>0</v>
      </c>
      <c r="BA109">
        <v>107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X109">
        <f>ROUND(Y109*Source!I361,9)</f>
        <v>1.92E-3</v>
      </c>
      <c r="CY109">
        <f t="shared" si="46"/>
        <v>6188.13</v>
      </c>
      <c r="CZ109">
        <f t="shared" si="47"/>
        <v>545.21</v>
      </c>
      <c r="DA109">
        <f t="shared" si="48"/>
        <v>11.35</v>
      </c>
      <c r="DB109">
        <f t="shared" si="41"/>
        <v>6.54</v>
      </c>
      <c r="DC109">
        <f t="shared" si="42"/>
        <v>0</v>
      </c>
      <c r="DD109" t="s">
        <v>3</v>
      </c>
      <c r="DE109" t="s">
        <v>3</v>
      </c>
      <c r="DF109">
        <f t="shared" si="49"/>
        <v>11.92</v>
      </c>
      <c r="DG109">
        <f t="shared" si="44"/>
        <v>0</v>
      </c>
      <c r="DH109">
        <f t="shared" si="45"/>
        <v>0</v>
      </c>
      <c r="DI109">
        <f t="shared" si="43"/>
        <v>0</v>
      </c>
      <c r="DJ109">
        <f t="shared" si="50"/>
        <v>11.92</v>
      </c>
      <c r="DK109">
        <v>0</v>
      </c>
    </row>
    <row r="110" spans="1:115" x14ac:dyDescent="0.2">
      <c r="A110">
        <f>ROW(Source!A361)</f>
        <v>361</v>
      </c>
      <c r="B110">
        <v>54436342</v>
      </c>
      <c r="C110">
        <v>54437176</v>
      </c>
      <c r="D110">
        <v>30571668</v>
      </c>
      <c r="E110">
        <v>1</v>
      </c>
      <c r="F110">
        <v>1</v>
      </c>
      <c r="G110">
        <v>30515945</v>
      </c>
      <c r="H110">
        <v>3</v>
      </c>
      <c r="I110" t="s">
        <v>504</v>
      </c>
      <c r="J110" t="s">
        <v>505</v>
      </c>
      <c r="K110" t="s">
        <v>506</v>
      </c>
      <c r="L110">
        <v>1348</v>
      </c>
      <c r="N110">
        <v>1009</v>
      </c>
      <c r="O110" t="s">
        <v>51</v>
      </c>
      <c r="P110" t="s">
        <v>51</v>
      </c>
      <c r="Q110">
        <v>1000</v>
      </c>
      <c r="W110">
        <v>0</v>
      </c>
      <c r="X110">
        <v>-1028135181</v>
      </c>
      <c r="Y110">
        <f t="shared" si="40"/>
        <v>6.4000000000000005E-4</v>
      </c>
      <c r="AA110">
        <v>23251.43</v>
      </c>
      <c r="AB110">
        <v>0</v>
      </c>
      <c r="AC110">
        <v>0</v>
      </c>
      <c r="AD110">
        <v>0</v>
      </c>
      <c r="AE110">
        <v>12705.7</v>
      </c>
      <c r="AF110">
        <v>0</v>
      </c>
      <c r="AG110">
        <v>0</v>
      </c>
      <c r="AH110">
        <v>0</v>
      </c>
      <c r="AI110">
        <v>1.83</v>
      </c>
      <c r="AJ110">
        <v>1</v>
      </c>
      <c r="AK110">
        <v>1</v>
      </c>
      <c r="AL110">
        <v>1</v>
      </c>
      <c r="AN110">
        <v>0</v>
      </c>
      <c r="AO110">
        <v>1</v>
      </c>
      <c r="AP110">
        <v>0</v>
      </c>
      <c r="AQ110">
        <v>0</v>
      </c>
      <c r="AR110">
        <v>0</v>
      </c>
      <c r="AS110" t="s">
        <v>3</v>
      </c>
      <c r="AT110">
        <v>6.4000000000000005E-4</v>
      </c>
      <c r="AU110" t="s">
        <v>3</v>
      </c>
      <c r="AV110">
        <v>0</v>
      </c>
      <c r="AW110">
        <v>2</v>
      </c>
      <c r="AX110">
        <v>54437192</v>
      </c>
      <c r="AY110">
        <v>1</v>
      </c>
      <c r="AZ110">
        <v>0</v>
      </c>
      <c r="BA110">
        <v>108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X110">
        <f>ROUND(Y110*Source!I361,9)</f>
        <v>1.024E-4</v>
      </c>
      <c r="CY110">
        <f t="shared" si="46"/>
        <v>23251.43</v>
      </c>
      <c r="CZ110">
        <f t="shared" si="47"/>
        <v>12705.7</v>
      </c>
      <c r="DA110">
        <f t="shared" si="48"/>
        <v>1.83</v>
      </c>
      <c r="DB110">
        <f t="shared" si="41"/>
        <v>8.1300000000000008</v>
      </c>
      <c r="DC110">
        <f t="shared" si="42"/>
        <v>0</v>
      </c>
      <c r="DD110" t="s">
        <v>3</v>
      </c>
      <c r="DE110" t="s">
        <v>3</v>
      </c>
      <c r="DF110">
        <f t="shared" si="49"/>
        <v>2.38</v>
      </c>
      <c r="DG110">
        <f t="shared" si="44"/>
        <v>0</v>
      </c>
      <c r="DH110">
        <f t="shared" si="45"/>
        <v>0</v>
      </c>
      <c r="DI110">
        <f t="shared" si="43"/>
        <v>0</v>
      </c>
      <c r="DJ110">
        <f t="shared" si="50"/>
        <v>2.38</v>
      </c>
      <c r="DK110">
        <v>0</v>
      </c>
    </row>
    <row r="111" spans="1:115" x14ac:dyDescent="0.2">
      <c r="A111">
        <f>ROW(Source!A364)</f>
        <v>364</v>
      </c>
      <c r="B111">
        <v>54436342</v>
      </c>
      <c r="C111">
        <v>54437197</v>
      </c>
      <c r="D111">
        <v>30515951</v>
      </c>
      <c r="E111">
        <v>30515945</v>
      </c>
      <c r="F111">
        <v>1</v>
      </c>
      <c r="G111">
        <v>30515945</v>
      </c>
      <c r="H111">
        <v>1</v>
      </c>
      <c r="I111" t="s">
        <v>477</v>
      </c>
      <c r="J111" t="s">
        <v>3</v>
      </c>
      <c r="K111" t="s">
        <v>478</v>
      </c>
      <c r="L111">
        <v>1191</v>
      </c>
      <c r="N111">
        <v>1013</v>
      </c>
      <c r="O111" t="s">
        <v>479</v>
      </c>
      <c r="P111" t="s">
        <v>479</v>
      </c>
      <c r="Q111">
        <v>1</v>
      </c>
      <c r="W111">
        <v>0</v>
      </c>
      <c r="X111">
        <v>476480486</v>
      </c>
      <c r="Y111">
        <f t="shared" si="40"/>
        <v>25.9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1</v>
      </c>
      <c r="AJ111">
        <v>1</v>
      </c>
      <c r="AK111">
        <v>1</v>
      </c>
      <c r="AL111">
        <v>1</v>
      </c>
      <c r="AN111">
        <v>0</v>
      </c>
      <c r="AO111">
        <v>1</v>
      </c>
      <c r="AP111">
        <v>0</v>
      </c>
      <c r="AQ111">
        <v>0</v>
      </c>
      <c r="AR111">
        <v>0</v>
      </c>
      <c r="AS111" t="s">
        <v>3</v>
      </c>
      <c r="AT111">
        <v>25.9</v>
      </c>
      <c r="AU111" t="s">
        <v>3</v>
      </c>
      <c r="AV111">
        <v>1</v>
      </c>
      <c r="AW111">
        <v>2</v>
      </c>
      <c r="AX111">
        <v>54437207</v>
      </c>
      <c r="AY111">
        <v>1</v>
      </c>
      <c r="AZ111">
        <v>0</v>
      </c>
      <c r="BA111">
        <v>111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X111">
        <f>ROUND(Y111*Source!I364,9)</f>
        <v>17.974599999999999</v>
      </c>
      <c r="CY111">
        <f>AD111</f>
        <v>0</v>
      </c>
      <c r="CZ111">
        <f>AH111</f>
        <v>0</v>
      </c>
      <c r="DA111">
        <f>AL111</f>
        <v>1</v>
      </c>
      <c r="DB111">
        <f t="shared" si="41"/>
        <v>0</v>
      </c>
      <c r="DC111">
        <f t="shared" si="42"/>
        <v>0</v>
      </c>
      <c r="DD111" t="s">
        <v>3</v>
      </c>
      <c r="DE111" t="s">
        <v>3</v>
      </c>
      <c r="DF111">
        <f>ROUND(AE111*CX111,2)</f>
        <v>0</v>
      </c>
      <c r="DG111">
        <f t="shared" si="44"/>
        <v>0</v>
      </c>
      <c r="DH111">
        <f t="shared" si="45"/>
        <v>0</v>
      </c>
      <c r="DI111">
        <f t="shared" si="43"/>
        <v>0</v>
      </c>
      <c r="DJ111">
        <f>DI111</f>
        <v>0</v>
      </c>
      <c r="DK111">
        <v>0</v>
      </c>
    </row>
    <row r="112" spans="1:115" x14ac:dyDescent="0.2">
      <c r="A112">
        <f>ROW(Source!A364)</f>
        <v>364</v>
      </c>
      <c r="B112">
        <v>54436342</v>
      </c>
      <c r="C112">
        <v>54437197</v>
      </c>
      <c r="D112">
        <v>30516999</v>
      </c>
      <c r="E112">
        <v>30515945</v>
      </c>
      <c r="F112">
        <v>1</v>
      </c>
      <c r="G112">
        <v>30515945</v>
      </c>
      <c r="H112">
        <v>2</v>
      </c>
      <c r="I112" t="s">
        <v>487</v>
      </c>
      <c r="J112" t="s">
        <v>3</v>
      </c>
      <c r="K112" t="s">
        <v>488</v>
      </c>
      <c r="L112">
        <v>1344</v>
      </c>
      <c r="N112">
        <v>1008</v>
      </c>
      <c r="O112" t="s">
        <v>489</v>
      </c>
      <c r="P112" t="s">
        <v>489</v>
      </c>
      <c r="Q112">
        <v>1</v>
      </c>
      <c r="W112">
        <v>0</v>
      </c>
      <c r="X112">
        <v>-1180195794</v>
      </c>
      <c r="Y112">
        <f t="shared" si="40"/>
        <v>4.47</v>
      </c>
      <c r="AA112">
        <v>0</v>
      </c>
      <c r="AB112">
        <v>1.03</v>
      </c>
      <c r="AC112">
        <v>0</v>
      </c>
      <c r="AD112">
        <v>0</v>
      </c>
      <c r="AE112">
        <v>0</v>
      </c>
      <c r="AF112">
        <v>1</v>
      </c>
      <c r="AG112">
        <v>0</v>
      </c>
      <c r="AH112">
        <v>0</v>
      </c>
      <c r="AI112">
        <v>1</v>
      </c>
      <c r="AJ112">
        <v>1</v>
      </c>
      <c r="AK112">
        <v>1</v>
      </c>
      <c r="AL112">
        <v>1</v>
      </c>
      <c r="AN112">
        <v>0</v>
      </c>
      <c r="AO112">
        <v>1</v>
      </c>
      <c r="AP112">
        <v>0</v>
      </c>
      <c r="AQ112">
        <v>0</v>
      </c>
      <c r="AR112">
        <v>0</v>
      </c>
      <c r="AS112" t="s">
        <v>3</v>
      </c>
      <c r="AT112">
        <v>4.47</v>
      </c>
      <c r="AU112" t="s">
        <v>3</v>
      </c>
      <c r="AV112">
        <v>0</v>
      </c>
      <c r="AW112">
        <v>2</v>
      </c>
      <c r="AX112">
        <v>54437208</v>
      </c>
      <c r="AY112">
        <v>1</v>
      </c>
      <c r="AZ112">
        <v>0</v>
      </c>
      <c r="BA112">
        <v>112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CX112">
        <f>ROUND(Y112*Source!I364,9)</f>
        <v>3.1021800000000002</v>
      </c>
      <c r="CY112">
        <f>AB112</f>
        <v>1.03</v>
      </c>
      <c r="CZ112">
        <f>AF112</f>
        <v>1</v>
      </c>
      <c r="DA112">
        <f>AJ112</f>
        <v>1</v>
      </c>
      <c r="DB112">
        <f t="shared" si="41"/>
        <v>4.47</v>
      </c>
      <c r="DC112">
        <f t="shared" si="42"/>
        <v>0</v>
      </c>
      <c r="DD112" t="s">
        <v>3</v>
      </c>
      <c r="DE112" t="s">
        <v>3</v>
      </c>
      <c r="DF112">
        <f>ROUND(AE112*CX112,2)</f>
        <v>0</v>
      </c>
      <c r="DG112">
        <f t="shared" si="44"/>
        <v>3.1</v>
      </c>
      <c r="DH112">
        <f t="shared" si="45"/>
        <v>0</v>
      </c>
      <c r="DI112">
        <f t="shared" si="43"/>
        <v>0</v>
      </c>
      <c r="DJ112">
        <f>DG112</f>
        <v>3.1</v>
      </c>
      <c r="DK112">
        <v>0</v>
      </c>
    </row>
    <row r="113" spans="1:115" x14ac:dyDescent="0.2">
      <c r="A113">
        <f>ROW(Source!A364)</f>
        <v>364</v>
      </c>
      <c r="B113">
        <v>54436342</v>
      </c>
      <c r="C113">
        <v>54437197</v>
      </c>
      <c r="D113">
        <v>30571181</v>
      </c>
      <c r="E113">
        <v>1</v>
      </c>
      <c r="F113">
        <v>1</v>
      </c>
      <c r="G113">
        <v>30515945</v>
      </c>
      <c r="H113">
        <v>3</v>
      </c>
      <c r="I113" t="s">
        <v>490</v>
      </c>
      <c r="J113" t="s">
        <v>491</v>
      </c>
      <c r="K113" t="s">
        <v>492</v>
      </c>
      <c r="L113">
        <v>1339</v>
      </c>
      <c r="N113">
        <v>1007</v>
      </c>
      <c r="O113" t="s">
        <v>493</v>
      </c>
      <c r="P113" t="s">
        <v>493</v>
      </c>
      <c r="Q113">
        <v>1</v>
      </c>
      <c r="W113">
        <v>0</v>
      </c>
      <c r="X113">
        <v>-862991314</v>
      </c>
      <c r="Y113">
        <f t="shared" si="40"/>
        <v>0.24</v>
      </c>
      <c r="AA113">
        <v>42.42</v>
      </c>
      <c r="AB113">
        <v>0</v>
      </c>
      <c r="AC113">
        <v>0</v>
      </c>
      <c r="AD113">
        <v>0</v>
      </c>
      <c r="AE113">
        <v>7.07</v>
      </c>
      <c r="AF113">
        <v>0</v>
      </c>
      <c r="AG113">
        <v>0</v>
      </c>
      <c r="AH113">
        <v>0</v>
      </c>
      <c r="AI113">
        <v>6</v>
      </c>
      <c r="AJ113">
        <v>1</v>
      </c>
      <c r="AK113">
        <v>1</v>
      </c>
      <c r="AL113">
        <v>1</v>
      </c>
      <c r="AN113">
        <v>0</v>
      </c>
      <c r="AO113">
        <v>1</v>
      </c>
      <c r="AP113">
        <v>0</v>
      </c>
      <c r="AQ113">
        <v>0</v>
      </c>
      <c r="AR113">
        <v>0</v>
      </c>
      <c r="AS113" t="s">
        <v>3</v>
      </c>
      <c r="AT113">
        <v>0.24</v>
      </c>
      <c r="AU113" t="s">
        <v>3</v>
      </c>
      <c r="AV113">
        <v>0</v>
      </c>
      <c r="AW113">
        <v>2</v>
      </c>
      <c r="AX113">
        <v>54437209</v>
      </c>
      <c r="AY113">
        <v>1</v>
      </c>
      <c r="AZ113">
        <v>0</v>
      </c>
      <c r="BA113">
        <v>113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X113">
        <f>ROUND(Y113*Source!I364,9)</f>
        <v>0.16656000000000001</v>
      </c>
      <c r="CY113">
        <f t="shared" ref="CY113:CY119" si="51">AA113</f>
        <v>42.42</v>
      </c>
      <c r="CZ113">
        <f t="shared" ref="CZ113:CZ119" si="52">AE113</f>
        <v>7.07</v>
      </c>
      <c r="DA113">
        <f t="shared" ref="DA113:DA119" si="53">AI113</f>
        <v>6</v>
      </c>
      <c r="DB113">
        <f t="shared" si="41"/>
        <v>1.7</v>
      </c>
      <c r="DC113">
        <f t="shared" si="42"/>
        <v>0</v>
      </c>
      <c r="DD113" t="s">
        <v>3</v>
      </c>
      <c r="DE113" t="s">
        <v>3</v>
      </c>
      <c r="DF113">
        <f t="shared" ref="DF113:DF119" si="54">ROUND(ROUND(AE113*CX113,2)*AI113,2)</f>
        <v>7.08</v>
      </c>
      <c r="DG113">
        <f t="shared" si="44"/>
        <v>0</v>
      </c>
      <c r="DH113">
        <f t="shared" si="45"/>
        <v>0</v>
      </c>
      <c r="DI113">
        <f t="shared" si="43"/>
        <v>0</v>
      </c>
      <c r="DJ113">
        <f t="shared" ref="DJ113:DJ119" si="55">DF113</f>
        <v>7.08</v>
      </c>
      <c r="DK113">
        <v>0</v>
      </c>
    </row>
    <row r="114" spans="1:115" x14ac:dyDescent="0.2">
      <c r="A114">
        <f>ROW(Source!A364)</f>
        <v>364</v>
      </c>
      <c r="B114">
        <v>54436342</v>
      </c>
      <c r="C114">
        <v>54437197</v>
      </c>
      <c r="D114">
        <v>30572394</v>
      </c>
      <c r="E114">
        <v>1</v>
      </c>
      <c r="F114">
        <v>1</v>
      </c>
      <c r="G114">
        <v>30515945</v>
      </c>
      <c r="H114">
        <v>3</v>
      </c>
      <c r="I114" t="s">
        <v>494</v>
      </c>
      <c r="J114" t="s">
        <v>495</v>
      </c>
      <c r="K114" t="s">
        <v>496</v>
      </c>
      <c r="L114">
        <v>1327</v>
      </c>
      <c r="N114">
        <v>1005</v>
      </c>
      <c r="O114" t="s">
        <v>497</v>
      </c>
      <c r="P114" t="s">
        <v>497</v>
      </c>
      <c r="Q114">
        <v>1</v>
      </c>
      <c r="W114">
        <v>0</v>
      </c>
      <c r="X114">
        <v>-216611581</v>
      </c>
      <c r="Y114">
        <f t="shared" si="40"/>
        <v>0.8</v>
      </c>
      <c r="AA114">
        <v>166.4</v>
      </c>
      <c r="AB114">
        <v>0</v>
      </c>
      <c r="AC114">
        <v>0</v>
      </c>
      <c r="AD114">
        <v>0</v>
      </c>
      <c r="AE114">
        <v>104</v>
      </c>
      <c r="AF114">
        <v>0</v>
      </c>
      <c r="AG114">
        <v>0</v>
      </c>
      <c r="AH114">
        <v>0</v>
      </c>
      <c r="AI114">
        <v>1.6</v>
      </c>
      <c r="AJ114">
        <v>1</v>
      </c>
      <c r="AK114">
        <v>1</v>
      </c>
      <c r="AL114">
        <v>1</v>
      </c>
      <c r="AN114">
        <v>0</v>
      </c>
      <c r="AO114">
        <v>1</v>
      </c>
      <c r="AP114">
        <v>0</v>
      </c>
      <c r="AQ114">
        <v>0</v>
      </c>
      <c r="AR114">
        <v>0</v>
      </c>
      <c r="AS114" t="s">
        <v>3</v>
      </c>
      <c r="AT114">
        <v>0.8</v>
      </c>
      <c r="AU114" t="s">
        <v>3</v>
      </c>
      <c r="AV114">
        <v>0</v>
      </c>
      <c r="AW114">
        <v>2</v>
      </c>
      <c r="AX114">
        <v>54437210</v>
      </c>
      <c r="AY114">
        <v>1</v>
      </c>
      <c r="AZ114">
        <v>0</v>
      </c>
      <c r="BA114">
        <v>114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CX114">
        <f>ROUND(Y114*Source!I364,9)</f>
        <v>0.55520000000000003</v>
      </c>
      <c r="CY114">
        <f t="shared" si="51"/>
        <v>166.4</v>
      </c>
      <c r="CZ114">
        <f t="shared" si="52"/>
        <v>104</v>
      </c>
      <c r="DA114">
        <f t="shared" si="53"/>
        <v>1.6</v>
      </c>
      <c r="DB114">
        <f t="shared" si="41"/>
        <v>83.2</v>
      </c>
      <c r="DC114">
        <f t="shared" si="42"/>
        <v>0</v>
      </c>
      <c r="DD114" t="s">
        <v>3</v>
      </c>
      <c r="DE114" t="s">
        <v>3</v>
      </c>
      <c r="DF114">
        <f t="shared" si="54"/>
        <v>92.38</v>
      </c>
      <c r="DG114">
        <f t="shared" si="44"/>
        <v>0</v>
      </c>
      <c r="DH114">
        <f t="shared" si="45"/>
        <v>0</v>
      </c>
      <c r="DI114">
        <f t="shared" si="43"/>
        <v>0</v>
      </c>
      <c r="DJ114">
        <f t="shared" si="55"/>
        <v>92.38</v>
      </c>
      <c r="DK114">
        <v>0</v>
      </c>
    </row>
    <row r="115" spans="1:115" x14ac:dyDescent="0.2">
      <c r="A115">
        <f>ROW(Source!A364)</f>
        <v>364</v>
      </c>
      <c r="B115">
        <v>54436342</v>
      </c>
      <c r="C115">
        <v>54437197</v>
      </c>
      <c r="D115">
        <v>30572409</v>
      </c>
      <c r="E115">
        <v>1</v>
      </c>
      <c r="F115">
        <v>1</v>
      </c>
      <c r="G115">
        <v>30515945</v>
      </c>
      <c r="H115">
        <v>3</v>
      </c>
      <c r="I115" t="s">
        <v>49</v>
      </c>
      <c r="J115" t="s">
        <v>52</v>
      </c>
      <c r="K115" t="s">
        <v>50</v>
      </c>
      <c r="L115">
        <v>1348</v>
      </c>
      <c r="N115">
        <v>1009</v>
      </c>
      <c r="O115" t="s">
        <v>51</v>
      </c>
      <c r="P115" t="s">
        <v>51</v>
      </c>
      <c r="Q115">
        <v>1000</v>
      </c>
      <c r="W115">
        <v>0</v>
      </c>
      <c r="X115">
        <v>-369778411</v>
      </c>
      <c r="Y115">
        <f t="shared" si="40"/>
        <v>7.1999999999999998E-3</v>
      </c>
      <c r="AA115">
        <v>16314.5</v>
      </c>
      <c r="AB115">
        <v>0</v>
      </c>
      <c r="AC115">
        <v>0</v>
      </c>
      <c r="AD115">
        <v>0</v>
      </c>
      <c r="AE115">
        <v>3015.62</v>
      </c>
      <c r="AF115">
        <v>0</v>
      </c>
      <c r="AG115">
        <v>0</v>
      </c>
      <c r="AH115">
        <v>0</v>
      </c>
      <c r="AI115">
        <v>5.41</v>
      </c>
      <c r="AJ115">
        <v>1</v>
      </c>
      <c r="AK115">
        <v>1</v>
      </c>
      <c r="AL115">
        <v>1</v>
      </c>
      <c r="AN115">
        <v>0</v>
      </c>
      <c r="AO115">
        <v>0</v>
      </c>
      <c r="AP115">
        <v>0</v>
      </c>
      <c r="AQ115">
        <v>0</v>
      </c>
      <c r="AR115">
        <v>0</v>
      </c>
      <c r="AS115" t="s">
        <v>3</v>
      </c>
      <c r="AT115">
        <v>7.1999999999999998E-3</v>
      </c>
      <c r="AU115" t="s">
        <v>3</v>
      </c>
      <c r="AV115">
        <v>0</v>
      </c>
      <c r="AW115">
        <v>1</v>
      </c>
      <c r="AX115">
        <v>-1</v>
      </c>
      <c r="AY115">
        <v>0</v>
      </c>
      <c r="AZ115">
        <v>0</v>
      </c>
      <c r="BA115" t="s">
        <v>3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CX115">
        <f>ROUND(Y115*Source!I364,9)</f>
        <v>4.9968E-3</v>
      </c>
      <c r="CY115">
        <f t="shared" si="51"/>
        <v>16314.5</v>
      </c>
      <c r="CZ115">
        <f t="shared" si="52"/>
        <v>3015.62</v>
      </c>
      <c r="DA115">
        <f t="shared" si="53"/>
        <v>5.41</v>
      </c>
      <c r="DB115">
        <f t="shared" si="41"/>
        <v>21.71</v>
      </c>
      <c r="DC115">
        <f t="shared" si="42"/>
        <v>0</v>
      </c>
      <c r="DD115" t="s">
        <v>3</v>
      </c>
      <c r="DE115" t="s">
        <v>3</v>
      </c>
      <c r="DF115">
        <f t="shared" si="54"/>
        <v>81.53</v>
      </c>
      <c r="DG115">
        <f t="shared" si="44"/>
        <v>0</v>
      </c>
      <c r="DH115">
        <f t="shared" si="45"/>
        <v>0</v>
      </c>
      <c r="DI115">
        <f t="shared" si="43"/>
        <v>0</v>
      </c>
      <c r="DJ115">
        <f t="shared" si="55"/>
        <v>81.53</v>
      </c>
      <c r="DK115">
        <v>0</v>
      </c>
    </row>
    <row r="116" spans="1:115" x14ac:dyDescent="0.2">
      <c r="A116">
        <f>ROW(Source!A364)</f>
        <v>364</v>
      </c>
      <c r="B116">
        <v>54436342</v>
      </c>
      <c r="C116">
        <v>54437197</v>
      </c>
      <c r="D116">
        <v>30571442</v>
      </c>
      <c r="E116">
        <v>1</v>
      </c>
      <c r="F116">
        <v>1</v>
      </c>
      <c r="G116">
        <v>30515945</v>
      </c>
      <c r="H116">
        <v>3</v>
      </c>
      <c r="I116" t="s">
        <v>498</v>
      </c>
      <c r="J116" t="s">
        <v>499</v>
      </c>
      <c r="K116" t="s">
        <v>500</v>
      </c>
      <c r="L116">
        <v>1348</v>
      </c>
      <c r="N116">
        <v>1009</v>
      </c>
      <c r="O116" t="s">
        <v>51</v>
      </c>
      <c r="P116" t="s">
        <v>51</v>
      </c>
      <c r="Q116">
        <v>1000</v>
      </c>
      <c r="W116">
        <v>0</v>
      </c>
      <c r="X116">
        <v>-455508453</v>
      </c>
      <c r="Y116">
        <f t="shared" si="40"/>
        <v>4.0200000000000001E-3</v>
      </c>
      <c r="AA116">
        <v>418773.41</v>
      </c>
      <c r="AB116">
        <v>0</v>
      </c>
      <c r="AC116">
        <v>0</v>
      </c>
      <c r="AD116">
        <v>0</v>
      </c>
      <c r="AE116">
        <v>12237.68</v>
      </c>
      <c r="AF116">
        <v>0</v>
      </c>
      <c r="AG116">
        <v>0</v>
      </c>
      <c r="AH116">
        <v>0</v>
      </c>
      <c r="AI116">
        <v>34.22</v>
      </c>
      <c r="AJ116">
        <v>1</v>
      </c>
      <c r="AK116">
        <v>1</v>
      </c>
      <c r="AL116">
        <v>1</v>
      </c>
      <c r="AN116">
        <v>0</v>
      </c>
      <c r="AO116">
        <v>1</v>
      </c>
      <c r="AP116">
        <v>0</v>
      </c>
      <c r="AQ116">
        <v>0</v>
      </c>
      <c r="AR116">
        <v>0</v>
      </c>
      <c r="AS116" t="s">
        <v>3</v>
      </c>
      <c r="AT116">
        <v>4.0200000000000001E-3</v>
      </c>
      <c r="AU116" t="s">
        <v>3</v>
      </c>
      <c r="AV116">
        <v>0</v>
      </c>
      <c r="AW116">
        <v>2</v>
      </c>
      <c r="AX116">
        <v>54437211</v>
      </c>
      <c r="AY116">
        <v>1</v>
      </c>
      <c r="AZ116">
        <v>0</v>
      </c>
      <c r="BA116">
        <v>115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CX116">
        <f>ROUND(Y116*Source!I364,9)</f>
        <v>2.7898799999999998E-3</v>
      </c>
      <c r="CY116">
        <f t="shared" si="51"/>
        <v>418773.41</v>
      </c>
      <c r="CZ116">
        <f t="shared" si="52"/>
        <v>12237.68</v>
      </c>
      <c r="DA116">
        <f t="shared" si="53"/>
        <v>34.22</v>
      </c>
      <c r="DB116">
        <f t="shared" si="41"/>
        <v>49.2</v>
      </c>
      <c r="DC116">
        <f t="shared" si="42"/>
        <v>0</v>
      </c>
      <c r="DD116" t="s">
        <v>3</v>
      </c>
      <c r="DE116" t="s">
        <v>3</v>
      </c>
      <c r="DF116">
        <f t="shared" si="54"/>
        <v>1168.27</v>
      </c>
      <c r="DG116">
        <f t="shared" si="44"/>
        <v>0</v>
      </c>
      <c r="DH116">
        <f t="shared" si="45"/>
        <v>0</v>
      </c>
      <c r="DI116">
        <f t="shared" si="43"/>
        <v>0</v>
      </c>
      <c r="DJ116">
        <f t="shared" si="55"/>
        <v>1168.27</v>
      </c>
      <c r="DK116">
        <v>0</v>
      </c>
    </row>
    <row r="117" spans="1:115" x14ac:dyDescent="0.2">
      <c r="A117">
        <f>ROW(Source!A364)</f>
        <v>364</v>
      </c>
      <c r="B117">
        <v>54436342</v>
      </c>
      <c r="C117">
        <v>54437197</v>
      </c>
      <c r="D117">
        <v>30571486</v>
      </c>
      <c r="E117">
        <v>1</v>
      </c>
      <c r="F117">
        <v>1</v>
      </c>
      <c r="G117">
        <v>30515945</v>
      </c>
      <c r="H117">
        <v>3</v>
      </c>
      <c r="I117" t="s">
        <v>54</v>
      </c>
      <c r="J117" t="s">
        <v>56</v>
      </c>
      <c r="K117" t="s">
        <v>55</v>
      </c>
      <c r="L117">
        <v>1348</v>
      </c>
      <c r="N117">
        <v>1009</v>
      </c>
      <c r="O117" t="s">
        <v>51</v>
      </c>
      <c r="P117" t="s">
        <v>51</v>
      </c>
      <c r="Q117">
        <v>1000</v>
      </c>
      <c r="W117">
        <v>0</v>
      </c>
      <c r="X117">
        <v>161549683</v>
      </c>
      <c r="Y117">
        <f t="shared" si="40"/>
        <v>7.0999999999999994E-2</v>
      </c>
      <c r="AA117">
        <v>96095.46</v>
      </c>
      <c r="AB117">
        <v>0</v>
      </c>
      <c r="AC117">
        <v>0</v>
      </c>
      <c r="AD117">
        <v>0</v>
      </c>
      <c r="AE117">
        <v>17729.79</v>
      </c>
      <c r="AF117">
        <v>0</v>
      </c>
      <c r="AG117">
        <v>0</v>
      </c>
      <c r="AH117">
        <v>0</v>
      </c>
      <c r="AI117">
        <v>5.42</v>
      </c>
      <c r="AJ117">
        <v>1</v>
      </c>
      <c r="AK117">
        <v>1</v>
      </c>
      <c r="AL117">
        <v>1</v>
      </c>
      <c r="AN117">
        <v>0</v>
      </c>
      <c r="AO117">
        <v>0</v>
      </c>
      <c r="AP117">
        <v>0</v>
      </c>
      <c r="AQ117">
        <v>0</v>
      </c>
      <c r="AR117">
        <v>0</v>
      </c>
      <c r="AS117" t="s">
        <v>3</v>
      </c>
      <c r="AT117">
        <v>7.0999999999999994E-2</v>
      </c>
      <c r="AU117" t="s">
        <v>3</v>
      </c>
      <c r="AV117">
        <v>0</v>
      </c>
      <c r="AW117">
        <v>1</v>
      </c>
      <c r="AX117">
        <v>-1</v>
      </c>
      <c r="AY117">
        <v>0</v>
      </c>
      <c r="AZ117">
        <v>0</v>
      </c>
      <c r="BA117" t="s">
        <v>3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CX117">
        <f>ROUND(Y117*Source!I364,9)</f>
        <v>4.9273999999999998E-2</v>
      </c>
      <c r="CY117">
        <f t="shared" si="51"/>
        <v>96095.46</v>
      </c>
      <c r="CZ117">
        <f t="shared" si="52"/>
        <v>17729.79</v>
      </c>
      <c r="DA117">
        <f t="shared" si="53"/>
        <v>5.42</v>
      </c>
      <c r="DB117">
        <f t="shared" si="41"/>
        <v>1258.82</v>
      </c>
      <c r="DC117">
        <f t="shared" si="42"/>
        <v>0</v>
      </c>
      <c r="DD117" t="s">
        <v>3</v>
      </c>
      <c r="DE117" t="s">
        <v>3</v>
      </c>
      <c r="DF117">
        <f t="shared" si="54"/>
        <v>4735.0200000000004</v>
      </c>
      <c r="DG117">
        <f t="shared" si="44"/>
        <v>0</v>
      </c>
      <c r="DH117">
        <f t="shared" si="45"/>
        <v>0</v>
      </c>
      <c r="DI117">
        <f t="shared" si="43"/>
        <v>0</v>
      </c>
      <c r="DJ117">
        <f t="shared" si="55"/>
        <v>4735.0200000000004</v>
      </c>
      <c r="DK117">
        <v>0</v>
      </c>
    </row>
    <row r="118" spans="1:115" x14ac:dyDescent="0.2">
      <c r="A118">
        <f>ROW(Source!A364)</f>
        <v>364</v>
      </c>
      <c r="B118">
        <v>54436342</v>
      </c>
      <c r="C118">
        <v>54437197</v>
      </c>
      <c r="D118">
        <v>30571661</v>
      </c>
      <c r="E118">
        <v>1</v>
      </c>
      <c r="F118">
        <v>1</v>
      </c>
      <c r="G118">
        <v>30515945</v>
      </c>
      <c r="H118">
        <v>3</v>
      </c>
      <c r="I118" t="s">
        <v>501</v>
      </c>
      <c r="J118" t="s">
        <v>502</v>
      </c>
      <c r="K118" t="s">
        <v>503</v>
      </c>
      <c r="L118">
        <v>1348</v>
      </c>
      <c r="N118">
        <v>1009</v>
      </c>
      <c r="O118" t="s">
        <v>51</v>
      </c>
      <c r="P118" t="s">
        <v>51</v>
      </c>
      <c r="Q118">
        <v>1000</v>
      </c>
      <c r="W118">
        <v>0</v>
      </c>
      <c r="X118">
        <v>525496182</v>
      </c>
      <c r="Y118">
        <f t="shared" si="40"/>
        <v>2.5499999999999998E-2</v>
      </c>
      <c r="AA118">
        <v>6188.13</v>
      </c>
      <c r="AB118">
        <v>0</v>
      </c>
      <c r="AC118">
        <v>0</v>
      </c>
      <c r="AD118">
        <v>0</v>
      </c>
      <c r="AE118">
        <v>545.21</v>
      </c>
      <c r="AF118">
        <v>0</v>
      </c>
      <c r="AG118">
        <v>0</v>
      </c>
      <c r="AH118">
        <v>0</v>
      </c>
      <c r="AI118">
        <v>11.35</v>
      </c>
      <c r="AJ118">
        <v>1</v>
      </c>
      <c r="AK118">
        <v>1</v>
      </c>
      <c r="AL118">
        <v>1</v>
      </c>
      <c r="AN118">
        <v>0</v>
      </c>
      <c r="AO118">
        <v>1</v>
      </c>
      <c r="AP118">
        <v>0</v>
      </c>
      <c r="AQ118">
        <v>0</v>
      </c>
      <c r="AR118">
        <v>0</v>
      </c>
      <c r="AS118" t="s">
        <v>3</v>
      </c>
      <c r="AT118">
        <v>2.5499999999999998E-2</v>
      </c>
      <c r="AU118" t="s">
        <v>3</v>
      </c>
      <c r="AV118">
        <v>0</v>
      </c>
      <c r="AW118">
        <v>2</v>
      </c>
      <c r="AX118">
        <v>54437212</v>
      </c>
      <c r="AY118">
        <v>1</v>
      </c>
      <c r="AZ118">
        <v>0</v>
      </c>
      <c r="BA118">
        <v>116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CX118">
        <f>ROUND(Y118*Source!I364,9)</f>
        <v>1.7697000000000001E-2</v>
      </c>
      <c r="CY118">
        <f t="shared" si="51"/>
        <v>6188.13</v>
      </c>
      <c r="CZ118">
        <f t="shared" si="52"/>
        <v>545.21</v>
      </c>
      <c r="DA118">
        <f t="shared" si="53"/>
        <v>11.35</v>
      </c>
      <c r="DB118">
        <f t="shared" si="41"/>
        <v>13.9</v>
      </c>
      <c r="DC118">
        <f t="shared" si="42"/>
        <v>0</v>
      </c>
      <c r="DD118" t="s">
        <v>3</v>
      </c>
      <c r="DE118" t="s">
        <v>3</v>
      </c>
      <c r="DF118">
        <f t="shared" si="54"/>
        <v>109.53</v>
      </c>
      <c r="DG118">
        <f t="shared" si="44"/>
        <v>0</v>
      </c>
      <c r="DH118">
        <f t="shared" si="45"/>
        <v>0</v>
      </c>
      <c r="DI118">
        <f t="shared" si="43"/>
        <v>0</v>
      </c>
      <c r="DJ118">
        <f t="shared" si="55"/>
        <v>109.53</v>
      </c>
      <c r="DK118">
        <v>0</v>
      </c>
    </row>
    <row r="119" spans="1:115" x14ac:dyDescent="0.2">
      <c r="A119">
        <f>ROW(Source!A364)</f>
        <v>364</v>
      </c>
      <c r="B119">
        <v>54436342</v>
      </c>
      <c r="C119">
        <v>54437197</v>
      </c>
      <c r="D119">
        <v>30571668</v>
      </c>
      <c r="E119">
        <v>1</v>
      </c>
      <c r="F119">
        <v>1</v>
      </c>
      <c r="G119">
        <v>30515945</v>
      </c>
      <c r="H119">
        <v>3</v>
      </c>
      <c r="I119" t="s">
        <v>504</v>
      </c>
      <c r="J119" t="s">
        <v>505</v>
      </c>
      <c r="K119" t="s">
        <v>506</v>
      </c>
      <c r="L119">
        <v>1348</v>
      </c>
      <c r="N119">
        <v>1009</v>
      </c>
      <c r="O119" t="s">
        <v>51</v>
      </c>
      <c r="P119" t="s">
        <v>51</v>
      </c>
      <c r="Q119">
        <v>1000</v>
      </c>
      <c r="W119">
        <v>0</v>
      </c>
      <c r="X119">
        <v>-1028135181</v>
      </c>
      <c r="Y119">
        <f t="shared" si="40"/>
        <v>1.0200000000000001E-3</v>
      </c>
      <c r="AA119">
        <v>23251.43</v>
      </c>
      <c r="AB119">
        <v>0</v>
      </c>
      <c r="AC119">
        <v>0</v>
      </c>
      <c r="AD119">
        <v>0</v>
      </c>
      <c r="AE119">
        <v>12705.7</v>
      </c>
      <c r="AF119">
        <v>0</v>
      </c>
      <c r="AG119">
        <v>0</v>
      </c>
      <c r="AH119">
        <v>0</v>
      </c>
      <c r="AI119">
        <v>1.83</v>
      </c>
      <c r="AJ119">
        <v>1</v>
      </c>
      <c r="AK119">
        <v>1</v>
      </c>
      <c r="AL119">
        <v>1</v>
      </c>
      <c r="AN119">
        <v>0</v>
      </c>
      <c r="AO119">
        <v>1</v>
      </c>
      <c r="AP119">
        <v>0</v>
      </c>
      <c r="AQ119">
        <v>0</v>
      </c>
      <c r="AR119">
        <v>0</v>
      </c>
      <c r="AS119" t="s">
        <v>3</v>
      </c>
      <c r="AT119">
        <v>1.0200000000000001E-3</v>
      </c>
      <c r="AU119" t="s">
        <v>3</v>
      </c>
      <c r="AV119">
        <v>0</v>
      </c>
      <c r="AW119">
        <v>2</v>
      </c>
      <c r="AX119">
        <v>54437213</v>
      </c>
      <c r="AY119">
        <v>1</v>
      </c>
      <c r="AZ119">
        <v>0</v>
      </c>
      <c r="BA119">
        <v>117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CX119">
        <f>ROUND(Y119*Source!I364,9)</f>
        <v>7.0788000000000003E-4</v>
      </c>
      <c r="CY119">
        <f t="shared" si="51"/>
        <v>23251.43</v>
      </c>
      <c r="CZ119">
        <f t="shared" si="52"/>
        <v>12705.7</v>
      </c>
      <c r="DA119">
        <f t="shared" si="53"/>
        <v>1.83</v>
      </c>
      <c r="DB119">
        <f t="shared" si="41"/>
        <v>12.96</v>
      </c>
      <c r="DC119">
        <f t="shared" si="42"/>
        <v>0</v>
      </c>
      <c r="DD119" t="s">
        <v>3</v>
      </c>
      <c r="DE119" t="s">
        <v>3</v>
      </c>
      <c r="DF119">
        <f t="shared" si="54"/>
        <v>16.45</v>
      </c>
      <c r="DG119">
        <f t="shared" si="44"/>
        <v>0</v>
      </c>
      <c r="DH119">
        <f t="shared" si="45"/>
        <v>0</v>
      </c>
      <c r="DI119">
        <f t="shared" si="43"/>
        <v>0</v>
      </c>
      <c r="DJ119">
        <f t="shared" si="55"/>
        <v>16.45</v>
      </c>
      <c r="DK119">
        <v>0</v>
      </c>
    </row>
    <row r="120" spans="1:115" x14ac:dyDescent="0.2">
      <c r="A120">
        <f>ROW(Source!A367)</f>
        <v>367</v>
      </c>
      <c r="B120">
        <v>54436342</v>
      </c>
      <c r="C120">
        <v>54437218</v>
      </c>
      <c r="D120">
        <v>30515951</v>
      </c>
      <c r="E120">
        <v>30515945</v>
      </c>
      <c r="F120">
        <v>1</v>
      </c>
      <c r="G120">
        <v>30515945</v>
      </c>
      <c r="H120">
        <v>1</v>
      </c>
      <c r="I120" t="s">
        <v>477</v>
      </c>
      <c r="J120" t="s">
        <v>3</v>
      </c>
      <c r="K120" t="s">
        <v>478</v>
      </c>
      <c r="L120">
        <v>1191</v>
      </c>
      <c r="N120">
        <v>1013</v>
      </c>
      <c r="O120" t="s">
        <v>479</v>
      </c>
      <c r="P120" t="s">
        <v>479</v>
      </c>
      <c r="Q120">
        <v>1</v>
      </c>
      <c r="W120">
        <v>0</v>
      </c>
      <c r="X120">
        <v>476480486</v>
      </c>
      <c r="Y120">
        <f t="shared" si="40"/>
        <v>31.2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1</v>
      </c>
      <c r="AJ120">
        <v>1</v>
      </c>
      <c r="AK120">
        <v>1</v>
      </c>
      <c r="AL120">
        <v>1</v>
      </c>
      <c r="AN120">
        <v>0</v>
      </c>
      <c r="AO120">
        <v>1</v>
      </c>
      <c r="AP120">
        <v>0</v>
      </c>
      <c r="AQ120">
        <v>0</v>
      </c>
      <c r="AR120">
        <v>0</v>
      </c>
      <c r="AS120" t="s">
        <v>3</v>
      </c>
      <c r="AT120">
        <v>31.2</v>
      </c>
      <c r="AU120" t="s">
        <v>3</v>
      </c>
      <c r="AV120">
        <v>1</v>
      </c>
      <c r="AW120">
        <v>2</v>
      </c>
      <c r="AX120">
        <v>54437225</v>
      </c>
      <c r="AY120">
        <v>1</v>
      </c>
      <c r="AZ120">
        <v>0</v>
      </c>
      <c r="BA120">
        <v>120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CX120">
        <f>ROUND(Y120*Source!I367,9)</f>
        <v>4.992</v>
      </c>
      <c r="CY120">
        <f>AD120</f>
        <v>0</v>
      </c>
      <c r="CZ120">
        <f>AH120</f>
        <v>0</v>
      </c>
      <c r="DA120">
        <f>AL120</f>
        <v>1</v>
      </c>
      <c r="DB120">
        <f t="shared" si="41"/>
        <v>0</v>
      </c>
      <c r="DC120">
        <f t="shared" si="42"/>
        <v>0</v>
      </c>
      <c r="DD120" t="s">
        <v>3</v>
      </c>
      <c r="DE120" t="s">
        <v>3</v>
      </c>
      <c r="DF120">
        <f>ROUND(AE120*CX120,2)</f>
        <v>0</v>
      </c>
      <c r="DG120">
        <f t="shared" si="44"/>
        <v>0</v>
      </c>
      <c r="DH120">
        <f t="shared" si="45"/>
        <v>0</v>
      </c>
      <c r="DI120">
        <f t="shared" si="43"/>
        <v>0</v>
      </c>
      <c r="DJ120">
        <f>DI120</f>
        <v>0</v>
      </c>
      <c r="DK120">
        <v>0</v>
      </c>
    </row>
    <row r="121" spans="1:115" x14ac:dyDescent="0.2">
      <c r="A121">
        <f>ROW(Source!A367)</f>
        <v>367</v>
      </c>
      <c r="B121">
        <v>54436342</v>
      </c>
      <c r="C121">
        <v>54437218</v>
      </c>
      <c r="D121">
        <v>30516999</v>
      </c>
      <c r="E121">
        <v>30515945</v>
      </c>
      <c r="F121">
        <v>1</v>
      </c>
      <c r="G121">
        <v>30515945</v>
      </c>
      <c r="H121">
        <v>2</v>
      </c>
      <c r="I121" t="s">
        <v>487</v>
      </c>
      <c r="J121" t="s">
        <v>3</v>
      </c>
      <c r="K121" t="s">
        <v>488</v>
      </c>
      <c r="L121">
        <v>1344</v>
      </c>
      <c r="N121">
        <v>1008</v>
      </c>
      <c r="O121" t="s">
        <v>489</v>
      </c>
      <c r="P121" t="s">
        <v>489</v>
      </c>
      <c r="Q121">
        <v>1</v>
      </c>
      <c r="W121">
        <v>0</v>
      </c>
      <c r="X121">
        <v>-1180195794</v>
      </c>
      <c r="Y121">
        <f t="shared" si="40"/>
        <v>0.01</v>
      </c>
      <c r="AA121">
        <v>0</v>
      </c>
      <c r="AB121">
        <v>1.03</v>
      </c>
      <c r="AC121">
        <v>0</v>
      </c>
      <c r="AD121">
        <v>0</v>
      </c>
      <c r="AE121">
        <v>0</v>
      </c>
      <c r="AF121">
        <v>1</v>
      </c>
      <c r="AG121">
        <v>0</v>
      </c>
      <c r="AH121">
        <v>0</v>
      </c>
      <c r="AI121">
        <v>1</v>
      </c>
      <c r="AJ121">
        <v>1</v>
      </c>
      <c r="AK121">
        <v>1</v>
      </c>
      <c r="AL121">
        <v>1</v>
      </c>
      <c r="AN121">
        <v>0</v>
      </c>
      <c r="AO121">
        <v>1</v>
      </c>
      <c r="AP121">
        <v>0</v>
      </c>
      <c r="AQ121">
        <v>0</v>
      </c>
      <c r="AR121">
        <v>0</v>
      </c>
      <c r="AS121" t="s">
        <v>3</v>
      </c>
      <c r="AT121">
        <v>0.01</v>
      </c>
      <c r="AU121" t="s">
        <v>3</v>
      </c>
      <c r="AV121">
        <v>0</v>
      </c>
      <c r="AW121">
        <v>2</v>
      </c>
      <c r="AX121">
        <v>54437226</v>
      </c>
      <c r="AY121">
        <v>1</v>
      </c>
      <c r="AZ121">
        <v>0</v>
      </c>
      <c r="BA121">
        <v>121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CX121">
        <f>ROUND(Y121*Source!I367,9)</f>
        <v>1.6000000000000001E-3</v>
      </c>
      <c r="CY121">
        <f>AB121</f>
        <v>1.03</v>
      </c>
      <c r="CZ121">
        <f>AF121</f>
        <v>1</v>
      </c>
      <c r="DA121">
        <f>AJ121</f>
        <v>1</v>
      </c>
      <c r="DB121">
        <f t="shared" si="41"/>
        <v>0.01</v>
      </c>
      <c r="DC121">
        <f t="shared" si="42"/>
        <v>0</v>
      </c>
      <c r="DD121" t="s">
        <v>3</v>
      </c>
      <c r="DE121" t="s">
        <v>3</v>
      </c>
      <c r="DF121">
        <f>ROUND(AE121*CX121,2)</f>
        <v>0</v>
      </c>
      <c r="DG121">
        <f t="shared" si="44"/>
        <v>0</v>
      </c>
      <c r="DH121">
        <f t="shared" si="45"/>
        <v>0</v>
      </c>
      <c r="DI121">
        <f t="shared" si="43"/>
        <v>0</v>
      </c>
      <c r="DJ121">
        <f>DG121</f>
        <v>0</v>
      </c>
      <c r="DK121">
        <v>0</v>
      </c>
    </row>
    <row r="122" spans="1:115" x14ac:dyDescent="0.2">
      <c r="A122">
        <f>ROW(Source!A367)</f>
        <v>367</v>
      </c>
      <c r="B122">
        <v>54436342</v>
      </c>
      <c r="C122">
        <v>54437218</v>
      </c>
      <c r="D122">
        <v>30572414</v>
      </c>
      <c r="E122">
        <v>1</v>
      </c>
      <c r="F122">
        <v>1</v>
      </c>
      <c r="G122">
        <v>30515945</v>
      </c>
      <c r="H122">
        <v>3</v>
      </c>
      <c r="I122" t="s">
        <v>507</v>
      </c>
      <c r="J122" t="s">
        <v>508</v>
      </c>
      <c r="K122" t="s">
        <v>509</v>
      </c>
      <c r="L122">
        <v>1348</v>
      </c>
      <c r="N122">
        <v>1009</v>
      </c>
      <c r="O122" t="s">
        <v>51</v>
      </c>
      <c r="P122" t="s">
        <v>51</v>
      </c>
      <c r="Q122">
        <v>1000</v>
      </c>
      <c r="W122">
        <v>0</v>
      </c>
      <c r="X122">
        <v>1793685401</v>
      </c>
      <c r="Y122">
        <f t="shared" ref="Y122:Y142" si="56">AT122</f>
        <v>7.4999999999999997E-3</v>
      </c>
      <c r="AA122">
        <v>16156.98</v>
      </c>
      <c r="AB122">
        <v>0</v>
      </c>
      <c r="AC122">
        <v>0</v>
      </c>
      <c r="AD122">
        <v>0</v>
      </c>
      <c r="AE122">
        <v>2278.84</v>
      </c>
      <c r="AF122">
        <v>0</v>
      </c>
      <c r="AG122">
        <v>0</v>
      </c>
      <c r="AH122">
        <v>0</v>
      </c>
      <c r="AI122">
        <v>7.09</v>
      </c>
      <c r="AJ122">
        <v>1</v>
      </c>
      <c r="AK122">
        <v>1</v>
      </c>
      <c r="AL122">
        <v>1</v>
      </c>
      <c r="AN122">
        <v>0</v>
      </c>
      <c r="AO122">
        <v>1</v>
      </c>
      <c r="AP122">
        <v>0</v>
      </c>
      <c r="AQ122">
        <v>0</v>
      </c>
      <c r="AR122">
        <v>0</v>
      </c>
      <c r="AS122" t="s">
        <v>3</v>
      </c>
      <c r="AT122">
        <v>7.4999999999999997E-3</v>
      </c>
      <c r="AU122" t="s">
        <v>3</v>
      </c>
      <c r="AV122">
        <v>0</v>
      </c>
      <c r="AW122">
        <v>2</v>
      </c>
      <c r="AX122">
        <v>54437227</v>
      </c>
      <c r="AY122">
        <v>1</v>
      </c>
      <c r="AZ122">
        <v>0</v>
      </c>
      <c r="BA122">
        <v>122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CX122">
        <f>ROUND(Y122*Source!I367,9)</f>
        <v>1.1999999999999999E-3</v>
      </c>
      <c r="CY122">
        <f>AA122</f>
        <v>16156.98</v>
      </c>
      <c r="CZ122">
        <f>AE122</f>
        <v>2278.84</v>
      </c>
      <c r="DA122">
        <f>AI122</f>
        <v>7.09</v>
      </c>
      <c r="DB122">
        <f t="shared" ref="DB122:DB142" si="57">ROUND(ROUND(AT122*CZ122,2),6)</f>
        <v>17.09</v>
      </c>
      <c r="DC122">
        <f t="shared" ref="DC122:DC142" si="58">ROUND(ROUND(AT122*AG122,2),6)</f>
        <v>0</v>
      </c>
      <c r="DD122" t="s">
        <v>3</v>
      </c>
      <c r="DE122" t="s">
        <v>3</v>
      </c>
      <c r="DF122">
        <f>ROUND(ROUND(AE122*CX122,2)*AI122,2)</f>
        <v>19.36</v>
      </c>
      <c r="DG122">
        <f t="shared" si="44"/>
        <v>0</v>
      </c>
      <c r="DH122">
        <f t="shared" si="45"/>
        <v>0</v>
      </c>
      <c r="DI122">
        <f t="shared" si="43"/>
        <v>0</v>
      </c>
      <c r="DJ122">
        <f>DF122</f>
        <v>19.36</v>
      </c>
      <c r="DK122">
        <v>0</v>
      </c>
    </row>
    <row r="123" spans="1:115" x14ac:dyDescent="0.2">
      <c r="A123">
        <f>ROW(Source!A367)</f>
        <v>367</v>
      </c>
      <c r="B123">
        <v>54436342</v>
      </c>
      <c r="C123">
        <v>54437218</v>
      </c>
      <c r="D123">
        <v>30571508</v>
      </c>
      <c r="E123">
        <v>1</v>
      </c>
      <c r="F123">
        <v>1</v>
      </c>
      <c r="G123">
        <v>30515945</v>
      </c>
      <c r="H123">
        <v>3</v>
      </c>
      <c r="I123" t="s">
        <v>510</v>
      </c>
      <c r="J123" t="s">
        <v>511</v>
      </c>
      <c r="K123" t="s">
        <v>512</v>
      </c>
      <c r="L123">
        <v>1348</v>
      </c>
      <c r="N123">
        <v>1009</v>
      </c>
      <c r="O123" t="s">
        <v>51</v>
      </c>
      <c r="P123" t="s">
        <v>51</v>
      </c>
      <c r="Q123">
        <v>1000</v>
      </c>
      <c r="W123">
        <v>0</v>
      </c>
      <c r="X123">
        <v>538101519</v>
      </c>
      <c r="Y123">
        <f t="shared" si="56"/>
        <v>1.4E-2</v>
      </c>
      <c r="AA123">
        <v>56014.47</v>
      </c>
      <c r="AB123">
        <v>0</v>
      </c>
      <c r="AC123">
        <v>0</v>
      </c>
      <c r="AD123">
        <v>0</v>
      </c>
      <c r="AE123">
        <v>32008.27</v>
      </c>
      <c r="AF123">
        <v>0</v>
      </c>
      <c r="AG123">
        <v>0</v>
      </c>
      <c r="AH123">
        <v>0</v>
      </c>
      <c r="AI123">
        <v>1.75</v>
      </c>
      <c r="AJ123">
        <v>1</v>
      </c>
      <c r="AK123">
        <v>1</v>
      </c>
      <c r="AL123">
        <v>1</v>
      </c>
      <c r="AN123">
        <v>0</v>
      </c>
      <c r="AO123">
        <v>1</v>
      </c>
      <c r="AP123">
        <v>0</v>
      </c>
      <c r="AQ123">
        <v>0</v>
      </c>
      <c r="AR123">
        <v>0</v>
      </c>
      <c r="AS123" t="s">
        <v>3</v>
      </c>
      <c r="AT123">
        <v>1.4E-2</v>
      </c>
      <c r="AU123" t="s">
        <v>3</v>
      </c>
      <c r="AV123">
        <v>0</v>
      </c>
      <c r="AW123">
        <v>2</v>
      </c>
      <c r="AX123">
        <v>54437228</v>
      </c>
      <c r="AY123">
        <v>1</v>
      </c>
      <c r="AZ123">
        <v>0</v>
      </c>
      <c r="BA123">
        <v>123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CX123">
        <f>ROUND(Y123*Source!I367,9)</f>
        <v>2.2399999999999998E-3</v>
      </c>
      <c r="CY123">
        <f>AA123</f>
        <v>56014.47</v>
      </c>
      <c r="CZ123">
        <f>AE123</f>
        <v>32008.27</v>
      </c>
      <c r="DA123">
        <f>AI123</f>
        <v>1.75</v>
      </c>
      <c r="DB123">
        <f t="shared" si="57"/>
        <v>448.12</v>
      </c>
      <c r="DC123">
        <f t="shared" si="58"/>
        <v>0</v>
      </c>
      <c r="DD123" t="s">
        <v>3</v>
      </c>
      <c r="DE123" t="s">
        <v>3</v>
      </c>
      <c r="DF123">
        <f>ROUND(ROUND(AE123*CX123,2)*AI123,2)</f>
        <v>125.48</v>
      </c>
      <c r="DG123">
        <f t="shared" si="44"/>
        <v>0</v>
      </c>
      <c r="DH123">
        <f t="shared" si="45"/>
        <v>0</v>
      </c>
      <c r="DI123">
        <f t="shared" si="43"/>
        <v>0</v>
      </c>
      <c r="DJ123">
        <f>DF123</f>
        <v>125.48</v>
      </c>
      <c r="DK123">
        <v>0</v>
      </c>
    </row>
    <row r="124" spans="1:115" x14ac:dyDescent="0.2">
      <c r="A124">
        <f>ROW(Source!A367)</f>
        <v>367</v>
      </c>
      <c r="B124">
        <v>54436342</v>
      </c>
      <c r="C124">
        <v>54437218</v>
      </c>
      <c r="D124">
        <v>30571714</v>
      </c>
      <c r="E124">
        <v>1</v>
      </c>
      <c r="F124">
        <v>1</v>
      </c>
      <c r="G124">
        <v>30515945</v>
      </c>
      <c r="H124">
        <v>3</v>
      </c>
      <c r="I124" t="s">
        <v>513</v>
      </c>
      <c r="J124" t="s">
        <v>514</v>
      </c>
      <c r="K124" t="s">
        <v>515</v>
      </c>
      <c r="L124">
        <v>1346</v>
      </c>
      <c r="N124">
        <v>1009</v>
      </c>
      <c r="O124" t="s">
        <v>516</v>
      </c>
      <c r="P124" t="s">
        <v>516</v>
      </c>
      <c r="Q124">
        <v>1</v>
      </c>
      <c r="W124">
        <v>0</v>
      </c>
      <c r="X124">
        <v>-1082935818</v>
      </c>
      <c r="Y124">
        <f t="shared" si="56"/>
        <v>6.3</v>
      </c>
      <c r="AA124">
        <v>73.69</v>
      </c>
      <c r="AB124">
        <v>0</v>
      </c>
      <c r="AC124">
        <v>0</v>
      </c>
      <c r="AD124">
        <v>0</v>
      </c>
      <c r="AE124">
        <v>20.190000000000001</v>
      </c>
      <c r="AF124">
        <v>0</v>
      </c>
      <c r="AG124">
        <v>0</v>
      </c>
      <c r="AH124">
        <v>0</v>
      </c>
      <c r="AI124">
        <v>3.65</v>
      </c>
      <c r="AJ124">
        <v>1</v>
      </c>
      <c r="AK124">
        <v>1</v>
      </c>
      <c r="AL124">
        <v>1</v>
      </c>
      <c r="AN124">
        <v>0</v>
      </c>
      <c r="AO124">
        <v>1</v>
      </c>
      <c r="AP124">
        <v>0</v>
      </c>
      <c r="AQ124">
        <v>0</v>
      </c>
      <c r="AR124">
        <v>0</v>
      </c>
      <c r="AS124" t="s">
        <v>3</v>
      </c>
      <c r="AT124">
        <v>6.3</v>
      </c>
      <c r="AU124" t="s">
        <v>3</v>
      </c>
      <c r="AV124">
        <v>0</v>
      </c>
      <c r="AW124">
        <v>2</v>
      </c>
      <c r="AX124">
        <v>54437229</v>
      </c>
      <c r="AY124">
        <v>1</v>
      </c>
      <c r="AZ124">
        <v>0</v>
      </c>
      <c r="BA124">
        <v>124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CX124">
        <f>ROUND(Y124*Source!I367,9)</f>
        <v>1.008</v>
      </c>
      <c r="CY124">
        <f>AA124</f>
        <v>73.69</v>
      </c>
      <c r="CZ124">
        <f>AE124</f>
        <v>20.190000000000001</v>
      </c>
      <c r="DA124">
        <f>AI124</f>
        <v>3.65</v>
      </c>
      <c r="DB124">
        <f t="shared" si="57"/>
        <v>127.2</v>
      </c>
      <c r="DC124">
        <f t="shared" si="58"/>
        <v>0</v>
      </c>
      <c r="DD124" t="s">
        <v>3</v>
      </c>
      <c r="DE124" t="s">
        <v>3</v>
      </c>
      <c r="DF124">
        <f>ROUND(ROUND(AE124*CX124,2)*AI124,2)</f>
        <v>74.28</v>
      </c>
      <c r="DG124">
        <f t="shared" si="44"/>
        <v>0</v>
      </c>
      <c r="DH124">
        <f t="shared" si="45"/>
        <v>0</v>
      </c>
      <c r="DI124">
        <f t="shared" si="43"/>
        <v>0</v>
      </c>
      <c r="DJ124">
        <f>DF124</f>
        <v>74.28</v>
      </c>
      <c r="DK124">
        <v>0</v>
      </c>
    </row>
    <row r="125" spans="1:115" x14ac:dyDescent="0.2">
      <c r="A125">
        <f>ROW(Source!A367)</f>
        <v>367</v>
      </c>
      <c r="B125">
        <v>54436342</v>
      </c>
      <c r="C125">
        <v>54437218</v>
      </c>
      <c r="D125">
        <v>30541208</v>
      </c>
      <c r="E125">
        <v>30515945</v>
      </c>
      <c r="F125">
        <v>1</v>
      </c>
      <c r="G125">
        <v>30515945</v>
      </c>
      <c r="H125">
        <v>3</v>
      </c>
      <c r="I125" t="s">
        <v>517</v>
      </c>
      <c r="J125" t="s">
        <v>3</v>
      </c>
      <c r="K125" t="s">
        <v>518</v>
      </c>
      <c r="L125">
        <v>1344</v>
      </c>
      <c r="N125">
        <v>1008</v>
      </c>
      <c r="O125" t="s">
        <v>489</v>
      </c>
      <c r="P125" t="s">
        <v>489</v>
      </c>
      <c r="Q125">
        <v>1</v>
      </c>
      <c r="W125">
        <v>0</v>
      </c>
      <c r="X125">
        <v>-94250534</v>
      </c>
      <c r="Y125">
        <f t="shared" si="56"/>
        <v>4.83</v>
      </c>
      <c r="AA125">
        <v>1</v>
      </c>
      <c r="AB125">
        <v>0</v>
      </c>
      <c r="AC125">
        <v>0</v>
      </c>
      <c r="AD125">
        <v>0</v>
      </c>
      <c r="AE125">
        <v>1</v>
      </c>
      <c r="AF125">
        <v>0</v>
      </c>
      <c r="AG125">
        <v>0</v>
      </c>
      <c r="AH125">
        <v>0</v>
      </c>
      <c r="AI125">
        <v>1</v>
      </c>
      <c r="AJ125">
        <v>1</v>
      </c>
      <c r="AK125">
        <v>1</v>
      </c>
      <c r="AL125">
        <v>1</v>
      </c>
      <c r="AN125">
        <v>0</v>
      </c>
      <c r="AO125">
        <v>1</v>
      </c>
      <c r="AP125">
        <v>0</v>
      </c>
      <c r="AQ125">
        <v>0</v>
      </c>
      <c r="AR125">
        <v>0</v>
      </c>
      <c r="AS125" t="s">
        <v>3</v>
      </c>
      <c r="AT125">
        <v>4.83</v>
      </c>
      <c r="AU125" t="s">
        <v>3</v>
      </c>
      <c r="AV125">
        <v>0</v>
      </c>
      <c r="AW125">
        <v>2</v>
      </c>
      <c r="AX125">
        <v>54437230</v>
      </c>
      <c r="AY125">
        <v>1</v>
      </c>
      <c r="AZ125">
        <v>0</v>
      </c>
      <c r="BA125">
        <v>125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CX125">
        <f>ROUND(Y125*Source!I367,9)</f>
        <v>0.77280000000000004</v>
      </c>
      <c r="CY125">
        <f>AA125</f>
        <v>1</v>
      </c>
      <c r="CZ125">
        <f>AE125</f>
        <v>1</v>
      </c>
      <c r="DA125">
        <f>AI125</f>
        <v>1</v>
      </c>
      <c r="DB125">
        <f t="shared" si="57"/>
        <v>4.83</v>
      </c>
      <c r="DC125">
        <f t="shared" si="58"/>
        <v>0</v>
      </c>
      <c r="DD125" t="s">
        <v>3</v>
      </c>
      <c r="DE125" t="s">
        <v>3</v>
      </c>
      <c r="DF125">
        <f>ROUND(AE125*CX125,2)</f>
        <v>0.77</v>
      </c>
      <c r="DG125">
        <f t="shared" si="44"/>
        <v>0</v>
      </c>
      <c r="DH125">
        <f t="shared" si="45"/>
        <v>0</v>
      </c>
      <c r="DI125">
        <f t="shared" si="43"/>
        <v>0</v>
      </c>
      <c r="DJ125">
        <f>DF125</f>
        <v>0.77</v>
      </c>
      <c r="DK125">
        <v>0</v>
      </c>
    </row>
    <row r="126" spans="1:115" x14ac:dyDescent="0.2">
      <c r="A126">
        <f>ROW(Source!A368)</f>
        <v>368</v>
      </c>
      <c r="B126">
        <v>54436342</v>
      </c>
      <c r="C126">
        <v>54437231</v>
      </c>
      <c r="D126">
        <v>30515951</v>
      </c>
      <c r="E126">
        <v>30515945</v>
      </c>
      <c r="F126">
        <v>1</v>
      </c>
      <c r="G126">
        <v>30515945</v>
      </c>
      <c r="H126">
        <v>1</v>
      </c>
      <c r="I126" t="s">
        <v>477</v>
      </c>
      <c r="J126" t="s">
        <v>3</v>
      </c>
      <c r="K126" t="s">
        <v>478</v>
      </c>
      <c r="L126">
        <v>1191</v>
      </c>
      <c r="N126">
        <v>1013</v>
      </c>
      <c r="O126" t="s">
        <v>479</v>
      </c>
      <c r="P126" t="s">
        <v>479</v>
      </c>
      <c r="Q126">
        <v>1</v>
      </c>
      <c r="W126">
        <v>0</v>
      </c>
      <c r="X126">
        <v>476480486</v>
      </c>
      <c r="Y126">
        <f t="shared" si="56"/>
        <v>62.1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1</v>
      </c>
      <c r="AJ126">
        <v>1</v>
      </c>
      <c r="AK126">
        <v>1</v>
      </c>
      <c r="AL126">
        <v>1</v>
      </c>
      <c r="AN126">
        <v>0</v>
      </c>
      <c r="AO126">
        <v>1</v>
      </c>
      <c r="AP126">
        <v>0</v>
      </c>
      <c r="AQ126">
        <v>0</v>
      </c>
      <c r="AR126">
        <v>0</v>
      </c>
      <c r="AS126" t="s">
        <v>3</v>
      </c>
      <c r="AT126">
        <v>62.1</v>
      </c>
      <c r="AU126" t="s">
        <v>3</v>
      </c>
      <c r="AV126">
        <v>1</v>
      </c>
      <c r="AW126">
        <v>2</v>
      </c>
      <c r="AX126">
        <v>54437239</v>
      </c>
      <c r="AY126">
        <v>1</v>
      </c>
      <c r="AZ126">
        <v>0</v>
      </c>
      <c r="BA126">
        <v>126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CX126">
        <f>ROUND(Y126*Source!I368,9)</f>
        <v>48.438000000000002</v>
      </c>
      <c r="CY126">
        <f>AD126</f>
        <v>0</v>
      </c>
      <c r="CZ126">
        <f>AH126</f>
        <v>0</v>
      </c>
      <c r="DA126">
        <f>AL126</f>
        <v>1</v>
      </c>
      <c r="DB126">
        <f t="shared" si="57"/>
        <v>0</v>
      </c>
      <c r="DC126">
        <f t="shared" si="58"/>
        <v>0</v>
      </c>
      <c r="DD126" t="s">
        <v>3</v>
      </c>
      <c r="DE126" t="s">
        <v>3</v>
      </c>
      <c r="DF126">
        <f>ROUND(AE126*CX126,2)</f>
        <v>0</v>
      </c>
      <c r="DG126">
        <f t="shared" si="44"/>
        <v>0</v>
      </c>
      <c r="DH126">
        <f t="shared" si="45"/>
        <v>0</v>
      </c>
      <c r="DI126">
        <f t="shared" si="43"/>
        <v>0</v>
      </c>
      <c r="DJ126">
        <f>DI126</f>
        <v>0</v>
      </c>
      <c r="DK126">
        <v>0</v>
      </c>
    </row>
    <row r="127" spans="1:115" x14ac:dyDescent="0.2">
      <c r="A127">
        <f>ROW(Source!A368)</f>
        <v>368</v>
      </c>
      <c r="B127">
        <v>54436342</v>
      </c>
      <c r="C127">
        <v>54437231</v>
      </c>
      <c r="D127">
        <v>30595420</v>
      </c>
      <c r="E127">
        <v>1</v>
      </c>
      <c r="F127">
        <v>1</v>
      </c>
      <c r="G127">
        <v>30515945</v>
      </c>
      <c r="H127">
        <v>2</v>
      </c>
      <c r="I127" t="s">
        <v>519</v>
      </c>
      <c r="J127" t="s">
        <v>520</v>
      </c>
      <c r="K127" t="s">
        <v>521</v>
      </c>
      <c r="L127">
        <v>1367</v>
      </c>
      <c r="N127">
        <v>1011</v>
      </c>
      <c r="O127" t="s">
        <v>483</v>
      </c>
      <c r="P127" t="s">
        <v>483</v>
      </c>
      <c r="Q127">
        <v>1</v>
      </c>
      <c r="W127">
        <v>0</v>
      </c>
      <c r="X127">
        <v>-1014067091</v>
      </c>
      <c r="Y127">
        <f t="shared" si="56"/>
        <v>34.200000000000003</v>
      </c>
      <c r="AA127">
        <v>0</v>
      </c>
      <c r="AB127">
        <v>1487.42</v>
      </c>
      <c r="AC127">
        <v>464.07</v>
      </c>
      <c r="AD127">
        <v>0</v>
      </c>
      <c r="AE127">
        <v>0</v>
      </c>
      <c r="AF127">
        <v>140.38</v>
      </c>
      <c r="AG127">
        <v>15.46</v>
      </c>
      <c r="AH127">
        <v>0</v>
      </c>
      <c r="AI127">
        <v>1</v>
      </c>
      <c r="AJ127">
        <v>10.119999999999999</v>
      </c>
      <c r="AK127">
        <v>28.67</v>
      </c>
      <c r="AL127">
        <v>1</v>
      </c>
      <c r="AN127">
        <v>0</v>
      </c>
      <c r="AO127">
        <v>1</v>
      </c>
      <c r="AP127">
        <v>0</v>
      </c>
      <c r="AQ127">
        <v>0</v>
      </c>
      <c r="AR127">
        <v>0</v>
      </c>
      <c r="AS127" t="s">
        <v>3</v>
      </c>
      <c r="AT127">
        <v>34.200000000000003</v>
      </c>
      <c r="AU127" t="s">
        <v>3</v>
      </c>
      <c r="AV127">
        <v>0</v>
      </c>
      <c r="AW127">
        <v>2</v>
      </c>
      <c r="AX127">
        <v>54437240</v>
      </c>
      <c r="AY127">
        <v>1</v>
      </c>
      <c r="AZ127">
        <v>0</v>
      </c>
      <c r="BA127">
        <v>127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CX127">
        <f>ROUND(Y127*Source!I368,9)</f>
        <v>26.675999999999998</v>
      </c>
      <c r="CY127">
        <f>AB127</f>
        <v>1487.42</v>
      </c>
      <c r="CZ127">
        <f>AF127</f>
        <v>140.38</v>
      </c>
      <c r="DA127">
        <f>AJ127</f>
        <v>10.119999999999999</v>
      </c>
      <c r="DB127">
        <f t="shared" si="57"/>
        <v>4801</v>
      </c>
      <c r="DC127">
        <f t="shared" si="58"/>
        <v>528.73</v>
      </c>
      <c r="DD127" t="s">
        <v>3</v>
      </c>
      <c r="DE127" t="s">
        <v>3</v>
      </c>
      <c r="DF127">
        <f>ROUND(AE127*CX127,2)</f>
        <v>0</v>
      </c>
      <c r="DG127">
        <f>ROUND(ROUND(AF127*CX127,2)*AJ127,2)</f>
        <v>37897.17</v>
      </c>
      <c r="DH127">
        <f>ROUND(ROUND(AG127*CX127,2)*AK127,2)</f>
        <v>11823.79</v>
      </c>
      <c r="DI127">
        <f t="shared" si="43"/>
        <v>0</v>
      </c>
      <c r="DJ127">
        <f>DG127</f>
        <v>37897.17</v>
      </c>
      <c r="DK127">
        <v>0</v>
      </c>
    </row>
    <row r="128" spans="1:115" x14ac:dyDescent="0.2">
      <c r="A128">
        <f>ROW(Source!A368)</f>
        <v>368</v>
      </c>
      <c r="B128">
        <v>54436342</v>
      </c>
      <c r="C128">
        <v>54437231</v>
      </c>
      <c r="D128">
        <v>30516999</v>
      </c>
      <c r="E128">
        <v>30515945</v>
      </c>
      <c r="F128">
        <v>1</v>
      </c>
      <c r="G128">
        <v>30515945</v>
      </c>
      <c r="H128">
        <v>2</v>
      </c>
      <c r="I128" t="s">
        <v>487</v>
      </c>
      <c r="J128" t="s">
        <v>3</v>
      </c>
      <c r="K128" t="s">
        <v>488</v>
      </c>
      <c r="L128">
        <v>1344</v>
      </c>
      <c r="N128">
        <v>1008</v>
      </c>
      <c r="O128" t="s">
        <v>489</v>
      </c>
      <c r="P128" t="s">
        <v>489</v>
      </c>
      <c r="Q128">
        <v>1</v>
      </c>
      <c r="W128">
        <v>0</v>
      </c>
      <c r="X128">
        <v>-1180195794</v>
      </c>
      <c r="Y128">
        <f t="shared" si="56"/>
        <v>0.16</v>
      </c>
      <c r="AA128">
        <v>0</v>
      </c>
      <c r="AB128">
        <v>1.05</v>
      </c>
      <c r="AC128">
        <v>0</v>
      </c>
      <c r="AD128">
        <v>0</v>
      </c>
      <c r="AE128">
        <v>0</v>
      </c>
      <c r="AF128">
        <v>1</v>
      </c>
      <c r="AG128">
        <v>0</v>
      </c>
      <c r="AH128">
        <v>0</v>
      </c>
      <c r="AI128">
        <v>1</v>
      </c>
      <c r="AJ128">
        <v>1</v>
      </c>
      <c r="AK128">
        <v>1</v>
      </c>
      <c r="AL128">
        <v>1</v>
      </c>
      <c r="AN128">
        <v>0</v>
      </c>
      <c r="AO128">
        <v>1</v>
      </c>
      <c r="AP128">
        <v>0</v>
      </c>
      <c r="AQ128">
        <v>0</v>
      </c>
      <c r="AR128">
        <v>0</v>
      </c>
      <c r="AS128" t="s">
        <v>3</v>
      </c>
      <c r="AT128">
        <v>0.16</v>
      </c>
      <c r="AU128" t="s">
        <v>3</v>
      </c>
      <c r="AV128">
        <v>0</v>
      </c>
      <c r="AW128">
        <v>2</v>
      </c>
      <c r="AX128">
        <v>54437241</v>
      </c>
      <c r="AY128">
        <v>1</v>
      </c>
      <c r="AZ128">
        <v>0</v>
      </c>
      <c r="BA128">
        <v>128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CX128">
        <f>ROUND(Y128*Source!I368,9)</f>
        <v>0.12479999999999999</v>
      </c>
      <c r="CY128">
        <f>AB128</f>
        <v>1.05</v>
      </c>
      <c r="CZ128">
        <f>AF128</f>
        <v>1</v>
      </c>
      <c r="DA128">
        <f>AJ128</f>
        <v>1</v>
      </c>
      <c r="DB128">
        <f t="shared" si="57"/>
        <v>0.16</v>
      </c>
      <c r="DC128">
        <f t="shared" si="58"/>
        <v>0</v>
      </c>
      <c r="DD128" t="s">
        <v>3</v>
      </c>
      <c r="DE128" t="s">
        <v>3</v>
      </c>
      <c r="DF128">
        <f>ROUND(AE128*CX128,2)</f>
        <v>0</v>
      </c>
      <c r="DG128">
        <f t="shared" ref="DG128:DG133" si="59">ROUND(AF128*CX128,2)</f>
        <v>0.12</v>
      </c>
      <c r="DH128">
        <f t="shared" ref="DH128:DH133" si="60">ROUND(AG128*CX128,2)</f>
        <v>0</v>
      </c>
      <c r="DI128">
        <f t="shared" si="43"/>
        <v>0</v>
      </c>
      <c r="DJ128">
        <f>DG128</f>
        <v>0.12</v>
      </c>
      <c r="DK128">
        <v>0</v>
      </c>
    </row>
    <row r="129" spans="1:115" x14ac:dyDescent="0.2">
      <c r="A129">
        <f>ROW(Source!A368)</f>
        <v>368</v>
      </c>
      <c r="B129">
        <v>54436342</v>
      </c>
      <c r="C129">
        <v>54437231</v>
      </c>
      <c r="D129">
        <v>30572414</v>
      </c>
      <c r="E129">
        <v>1</v>
      </c>
      <c r="F129">
        <v>1</v>
      </c>
      <c r="G129">
        <v>30515945</v>
      </c>
      <c r="H129">
        <v>3</v>
      </c>
      <c r="I129" t="s">
        <v>507</v>
      </c>
      <c r="J129" t="s">
        <v>508</v>
      </c>
      <c r="K129" t="s">
        <v>509</v>
      </c>
      <c r="L129">
        <v>1348</v>
      </c>
      <c r="N129">
        <v>1009</v>
      </c>
      <c r="O129" t="s">
        <v>51</v>
      </c>
      <c r="P129" t="s">
        <v>51</v>
      </c>
      <c r="Q129">
        <v>1000</v>
      </c>
      <c r="W129">
        <v>0</v>
      </c>
      <c r="X129">
        <v>1793685401</v>
      </c>
      <c r="Y129">
        <f t="shared" si="56"/>
        <v>1.0800000000000001E-2</v>
      </c>
      <c r="AA129">
        <v>16205.45</v>
      </c>
      <c r="AB129">
        <v>0</v>
      </c>
      <c r="AC129">
        <v>0</v>
      </c>
      <c r="AD129">
        <v>0</v>
      </c>
      <c r="AE129">
        <v>2278.84</v>
      </c>
      <c r="AF129">
        <v>0</v>
      </c>
      <c r="AG129">
        <v>0</v>
      </c>
      <c r="AH129">
        <v>0</v>
      </c>
      <c r="AI129">
        <v>7.09</v>
      </c>
      <c r="AJ129">
        <v>1</v>
      </c>
      <c r="AK129">
        <v>1</v>
      </c>
      <c r="AL129">
        <v>1</v>
      </c>
      <c r="AN129">
        <v>0</v>
      </c>
      <c r="AO129">
        <v>1</v>
      </c>
      <c r="AP129">
        <v>0</v>
      </c>
      <c r="AQ129">
        <v>0</v>
      </c>
      <c r="AR129">
        <v>0</v>
      </c>
      <c r="AS129" t="s">
        <v>3</v>
      </c>
      <c r="AT129">
        <v>1.0800000000000001E-2</v>
      </c>
      <c r="AU129" t="s">
        <v>3</v>
      </c>
      <c r="AV129">
        <v>0</v>
      </c>
      <c r="AW129">
        <v>2</v>
      </c>
      <c r="AX129">
        <v>54437242</v>
      </c>
      <c r="AY129">
        <v>1</v>
      </c>
      <c r="AZ129">
        <v>0</v>
      </c>
      <c r="BA129">
        <v>129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CX129">
        <f>ROUND(Y129*Source!I368,9)</f>
        <v>8.4239999999999992E-3</v>
      </c>
      <c r="CY129">
        <f>AA129</f>
        <v>16205.45</v>
      </c>
      <c r="CZ129">
        <f>AE129</f>
        <v>2278.84</v>
      </c>
      <c r="DA129">
        <f>AI129</f>
        <v>7.09</v>
      </c>
      <c r="DB129">
        <f t="shared" si="57"/>
        <v>24.61</v>
      </c>
      <c r="DC129">
        <f t="shared" si="58"/>
        <v>0</v>
      </c>
      <c r="DD129" t="s">
        <v>3</v>
      </c>
      <c r="DE129" t="s">
        <v>3</v>
      </c>
      <c r="DF129">
        <f>ROUND(ROUND(AE129*CX129,2)*AI129,2)</f>
        <v>136.13</v>
      </c>
      <c r="DG129">
        <f t="shared" si="59"/>
        <v>0</v>
      </c>
      <c r="DH129">
        <f t="shared" si="60"/>
        <v>0</v>
      </c>
      <c r="DI129">
        <f t="shared" ref="DI129:DI160" si="61">ROUND(AH129*CX129,2)</f>
        <v>0</v>
      </c>
      <c r="DJ129">
        <f>DF129</f>
        <v>136.13</v>
      </c>
      <c r="DK129">
        <v>0</v>
      </c>
    </row>
    <row r="130" spans="1:115" x14ac:dyDescent="0.2">
      <c r="A130">
        <f>ROW(Source!A368)</f>
        <v>368</v>
      </c>
      <c r="B130">
        <v>54436342</v>
      </c>
      <c r="C130">
        <v>54437231</v>
      </c>
      <c r="D130">
        <v>30571506</v>
      </c>
      <c r="E130">
        <v>1</v>
      </c>
      <c r="F130">
        <v>1</v>
      </c>
      <c r="G130">
        <v>30515945</v>
      </c>
      <c r="H130">
        <v>3</v>
      </c>
      <c r="I130" t="s">
        <v>522</v>
      </c>
      <c r="J130" t="s">
        <v>523</v>
      </c>
      <c r="K130" t="s">
        <v>524</v>
      </c>
      <c r="L130">
        <v>1348</v>
      </c>
      <c r="N130">
        <v>1009</v>
      </c>
      <c r="O130" t="s">
        <v>51</v>
      </c>
      <c r="P130" t="s">
        <v>51</v>
      </c>
      <c r="Q130">
        <v>1000</v>
      </c>
      <c r="W130">
        <v>0</v>
      </c>
      <c r="X130">
        <v>815625863</v>
      </c>
      <c r="Y130">
        <f t="shared" si="56"/>
        <v>1.316E-2</v>
      </c>
      <c r="AA130">
        <v>80679.38</v>
      </c>
      <c r="AB130">
        <v>0</v>
      </c>
      <c r="AC130">
        <v>0</v>
      </c>
      <c r="AD130">
        <v>0</v>
      </c>
      <c r="AE130">
        <v>20009.47</v>
      </c>
      <c r="AF130">
        <v>0</v>
      </c>
      <c r="AG130">
        <v>0</v>
      </c>
      <c r="AH130">
        <v>0</v>
      </c>
      <c r="AI130">
        <v>4.0199999999999996</v>
      </c>
      <c r="AJ130">
        <v>1</v>
      </c>
      <c r="AK130">
        <v>1</v>
      </c>
      <c r="AL130">
        <v>1</v>
      </c>
      <c r="AN130">
        <v>0</v>
      </c>
      <c r="AO130">
        <v>1</v>
      </c>
      <c r="AP130">
        <v>0</v>
      </c>
      <c r="AQ130">
        <v>0</v>
      </c>
      <c r="AR130">
        <v>0</v>
      </c>
      <c r="AS130" t="s">
        <v>3</v>
      </c>
      <c r="AT130">
        <v>1.316E-2</v>
      </c>
      <c r="AU130" t="s">
        <v>3</v>
      </c>
      <c r="AV130">
        <v>0</v>
      </c>
      <c r="AW130">
        <v>2</v>
      </c>
      <c r="AX130">
        <v>54437243</v>
      </c>
      <c r="AY130">
        <v>1</v>
      </c>
      <c r="AZ130">
        <v>0</v>
      </c>
      <c r="BA130">
        <v>130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CX130">
        <f>ROUND(Y130*Source!I368,9)</f>
        <v>1.0264799999999999E-2</v>
      </c>
      <c r="CY130">
        <f>AA130</f>
        <v>80679.38</v>
      </c>
      <c r="CZ130">
        <f>AE130</f>
        <v>20009.47</v>
      </c>
      <c r="DA130">
        <f>AI130</f>
        <v>4.0199999999999996</v>
      </c>
      <c r="DB130">
        <f t="shared" si="57"/>
        <v>263.32</v>
      </c>
      <c r="DC130">
        <f t="shared" si="58"/>
        <v>0</v>
      </c>
      <c r="DD130" t="s">
        <v>3</v>
      </c>
      <c r="DE130" t="s">
        <v>3</v>
      </c>
      <c r="DF130">
        <f>ROUND(ROUND(AE130*CX130,2)*AI130,2)</f>
        <v>825.67</v>
      </c>
      <c r="DG130">
        <f t="shared" si="59"/>
        <v>0</v>
      </c>
      <c r="DH130">
        <f t="shared" si="60"/>
        <v>0</v>
      </c>
      <c r="DI130">
        <f t="shared" si="61"/>
        <v>0</v>
      </c>
      <c r="DJ130">
        <f>DF130</f>
        <v>825.67</v>
      </c>
      <c r="DK130">
        <v>0</v>
      </c>
    </row>
    <row r="131" spans="1:115" x14ac:dyDescent="0.2">
      <c r="A131">
        <f>ROW(Source!A368)</f>
        <v>368</v>
      </c>
      <c r="B131">
        <v>54436342</v>
      </c>
      <c r="C131">
        <v>54437231</v>
      </c>
      <c r="D131">
        <v>30571714</v>
      </c>
      <c r="E131">
        <v>1</v>
      </c>
      <c r="F131">
        <v>1</v>
      </c>
      <c r="G131">
        <v>30515945</v>
      </c>
      <c r="H131">
        <v>3</v>
      </c>
      <c r="I131" t="s">
        <v>513</v>
      </c>
      <c r="J131" t="s">
        <v>514</v>
      </c>
      <c r="K131" t="s">
        <v>515</v>
      </c>
      <c r="L131">
        <v>1346</v>
      </c>
      <c r="N131">
        <v>1009</v>
      </c>
      <c r="O131" t="s">
        <v>516</v>
      </c>
      <c r="P131" t="s">
        <v>516</v>
      </c>
      <c r="Q131">
        <v>1</v>
      </c>
      <c r="W131">
        <v>0</v>
      </c>
      <c r="X131">
        <v>-1082935818</v>
      </c>
      <c r="Y131">
        <f t="shared" si="56"/>
        <v>11.1</v>
      </c>
      <c r="AA131">
        <v>73.91</v>
      </c>
      <c r="AB131">
        <v>0</v>
      </c>
      <c r="AC131">
        <v>0</v>
      </c>
      <c r="AD131">
        <v>0</v>
      </c>
      <c r="AE131">
        <v>20.190000000000001</v>
      </c>
      <c r="AF131">
        <v>0</v>
      </c>
      <c r="AG131">
        <v>0</v>
      </c>
      <c r="AH131">
        <v>0</v>
      </c>
      <c r="AI131">
        <v>3.65</v>
      </c>
      <c r="AJ131">
        <v>1</v>
      </c>
      <c r="AK131">
        <v>1</v>
      </c>
      <c r="AL131">
        <v>1</v>
      </c>
      <c r="AN131">
        <v>0</v>
      </c>
      <c r="AO131">
        <v>1</v>
      </c>
      <c r="AP131">
        <v>0</v>
      </c>
      <c r="AQ131">
        <v>0</v>
      </c>
      <c r="AR131">
        <v>0</v>
      </c>
      <c r="AS131" t="s">
        <v>3</v>
      </c>
      <c r="AT131">
        <v>11.1</v>
      </c>
      <c r="AU131" t="s">
        <v>3</v>
      </c>
      <c r="AV131">
        <v>0</v>
      </c>
      <c r="AW131">
        <v>2</v>
      </c>
      <c r="AX131">
        <v>54437244</v>
      </c>
      <c r="AY131">
        <v>1</v>
      </c>
      <c r="AZ131">
        <v>0</v>
      </c>
      <c r="BA131">
        <v>131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CX131">
        <f>ROUND(Y131*Source!I368,9)</f>
        <v>8.6579999999999995</v>
      </c>
      <c r="CY131">
        <f>AA131</f>
        <v>73.91</v>
      </c>
      <c r="CZ131">
        <f>AE131</f>
        <v>20.190000000000001</v>
      </c>
      <c r="DA131">
        <f>AI131</f>
        <v>3.65</v>
      </c>
      <c r="DB131">
        <f t="shared" si="57"/>
        <v>224.11</v>
      </c>
      <c r="DC131">
        <f t="shared" si="58"/>
        <v>0</v>
      </c>
      <c r="DD131" t="s">
        <v>3</v>
      </c>
      <c r="DE131" t="s">
        <v>3</v>
      </c>
      <c r="DF131">
        <f>ROUND(ROUND(AE131*CX131,2)*AI131,2)</f>
        <v>638.05999999999995</v>
      </c>
      <c r="DG131">
        <f t="shared" si="59"/>
        <v>0</v>
      </c>
      <c r="DH131">
        <f t="shared" si="60"/>
        <v>0</v>
      </c>
      <c r="DI131">
        <f t="shared" si="61"/>
        <v>0</v>
      </c>
      <c r="DJ131">
        <f>DF131</f>
        <v>638.05999999999995</v>
      </c>
      <c r="DK131">
        <v>0</v>
      </c>
    </row>
    <row r="132" spans="1:115" x14ac:dyDescent="0.2">
      <c r="A132">
        <f>ROW(Source!A368)</f>
        <v>368</v>
      </c>
      <c r="B132">
        <v>54436342</v>
      </c>
      <c r="C132">
        <v>54437231</v>
      </c>
      <c r="D132">
        <v>30541208</v>
      </c>
      <c r="E132">
        <v>30515945</v>
      </c>
      <c r="F132">
        <v>1</v>
      </c>
      <c r="G132">
        <v>30515945</v>
      </c>
      <c r="H132">
        <v>3</v>
      </c>
      <c r="I132" t="s">
        <v>517</v>
      </c>
      <c r="J132" t="s">
        <v>3</v>
      </c>
      <c r="K132" t="s">
        <v>518</v>
      </c>
      <c r="L132">
        <v>1344</v>
      </c>
      <c r="N132">
        <v>1008</v>
      </c>
      <c r="O132" t="s">
        <v>489</v>
      </c>
      <c r="P132" t="s">
        <v>489</v>
      </c>
      <c r="Q132">
        <v>1</v>
      </c>
      <c r="W132">
        <v>0</v>
      </c>
      <c r="X132">
        <v>-94250534</v>
      </c>
      <c r="Y132">
        <f t="shared" si="56"/>
        <v>9.18</v>
      </c>
      <c r="AA132">
        <v>1</v>
      </c>
      <c r="AB132">
        <v>0</v>
      </c>
      <c r="AC132">
        <v>0</v>
      </c>
      <c r="AD132">
        <v>0</v>
      </c>
      <c r="AE132">
        <v>1</v>
      </c>
      <c r="AF132">
        <v>0</v>
      </c>
      <c r="AG132">
        <v>0</v>
      </c>
      <c r="AH132">
        <v>0</v>
      </c>
      <c r="AI132">
        <v>1</v>
      </c>
      <c r="AJ132">
        <v>1</v>
      </c>
      <c r="AK132">
        <v>1</v>
      </c>
      <c r="AL132">
        <v>1</v>
      </c>
      <c r="AN132">
        <v>0</v>
      </c>
      <c r="AO132">
        <v>1</v>
      </c>
      <c r="AP132">
        <v>0</v>
      </c>
      <c r="AQ132">
        <v>0</v>
      </c>
      <c r="AR132">
        <v>0</v>
      </c>
      <c r="AS132" t="s">
        <v>3</v>
      </c>
      <c r="AT132">
        <v>9.18</v>
      </c>
      <c r="AU132" t="s">
        <v>3</v>
      </c>
      <c r="AV132">
        <v>0</v>
      </c>
      <c r="AW132">
        <v>2</v>
      </c>
      <c r="AX132">
        <v>54437245</v>
      </c>
      <c r="AY132">
        <v>1</v>
      </c>
      <c r="AZ132">
        <v>0</v>
      </c>
      <c r="BA132">
        <v>132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CX132">
        <f>ROUND(Y132*Source!I368,9)</f>
        <v>7.1604000000000001</v>
      </c>
      <c r="CY132">
        <f>AA132</f>
        <v>1</v>
      </c>
      <c r="CZ132">
        <f>AE132</f>
        <v>1</v>
      </c>
      <c r="DA132">
        <f>AI132</f>
        <v>1</v>
      </c>
      <c r="DB132">
        <f t="shared" si="57"/>
        <v>9.18</v>
      </c>
      <c r="DC132">
        <f t="shared" si="58"/>
        <v>0</v>
      </c>
      <c r="DD132" t="s">
        <v>3</v>
      </c>
      <c r="DE132" t="s">
        <v>3</v>
      </c>
      <c r="DF132">
        <f>ROUND(AE132*CX132,2)</f>
        <v>7.16</v>
      </c>
      <c r="DG132">
        <f t="shared" si="59"/>
        <v>0</v>
      </c>
      <c r="DH132">
        <f t="shared" si="60"/>
        <v>0</v>
      </c>
      <c r="DI132">
        <f t="shared" si="61"/>
        <v>0</v>
      </c>
      <c r="DJ132">
        <f>DF132</f>
        <v>7.16</v>
      </c>
      <c r="DK132">
        <v>0</v>
      </c>
    </row>
    <row r="133" spans="1:115" x14ac:dyDescent="0.2">
      <c r="A133">
        <f>ROW(Source!A369)</f>
        <v>369</v>
      </c>
      <c r="B133">
        <v>54436342</v>
      </c>
      <c r="C133">
        <v>54437246</v>
      </c>
      <c r="D133">
        <v>30515951</v>
      </c>
      <c r="E133">
        <v>30515945</v>
      </c>
      <c r="F133">
        <v>1</v>
      </c>
      <c r="G133">
        <v>30515945</v>
      </c>
      <c r="H133">
        <v>1</v>
      </c>
      <c r="I133" t="s">
        <v>477</v>
      </c>
      <c r="J133" t="s">
        <v>3</v>
      </c>
      <c r="K133" t="s">
        <v>478</v>
      </c>
      <c r="L133">
        <v>1191</v>
      </c>
      <c r="N133">
        <v>1013</v>
      </c>
      <c r="O133" t="s">
        <v>479</v>
      </c>
      <c r="P133" t="s">
        <v>479</v>
      </c>
      <c r="Q133">
        <v>1</v>
      </c>
      <c r="W133">
        <v>0</v>
      </c>
      <c r="X133">
        <v>476480486</v>
      </c>
      <c r="Y133">
        <f t="shared" si="56"/>
        <v>5.31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1</v>
      </c>
      <c r="AJ133">
        <v>1</v>
      </c>
      <c r="AK133">
        <v>1</v>
      </c>
      <c r="AL133">
        <v>1</v>
      </c>
      <c r="AN133">
        <v>0</v>
      </c>
      <c r="AO133">
        <v>1</v>
      </c>
      <c r="AP133">
        <v>0</v>
      </c>
      <c r="AQ133">
        <v>0</v>
      </c>
      <c r="AR133">
        <v>0</v>
      </c>
      <c r="AS133" t="s">
        <v>3</v>
      </c>
      <c r="AT133">
        <v>5.31</v>
      </c>
      <c r="AU133" t="s">
        <v>3</v>
      </c>
      <c r="AV133">
        <v>1</v>
      </c>
      <c r="AW133">
        <v>2</v>
      </c>
      <c r="AX133">
        <v>54437252</v>
      </c>
      <c r="AY133">
        <v>1</v>
      </c>
      <c r="AZ133">
        <v>0</v>
      </c>
      <c r="BA133">
        <v>133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CX133">
        <f>ROUND(Y133*Source!I369,9)</f>
        <v>1.8585</v>
      </c>
      <c r="CY133">
        <f>AD133</f>
        <v>0</v>
      </c>
      <c r="CZ133">
        <f>AH133</f>
        <v>0</v>
      </c>
      <c r="DA133">
        <f>AL133</f>
        <v>1</v>
      </c>
      <c r="DB133">
        <f t="shared" si="57"/>
        <v>0</v>
      </c>
      <c r="DC133">
        <f t="shared" si="58"/>
        <v>0</v>
      </c>
      <c r="DD133" t="s">
        <v>3</v>
      </c>
      <c r="DE133" t="s">
        <v>3</v>
      </c>
      <c r="DF133">
        <f>ROUND(AE133*CX133,2)</f>
        <v>0</v>
      </c>
      <c r="DG133">
        <f t="shared" si="59"/>
        <v>0</v>
      </c>
      <c r="DH133">
        <f t="shared" si="60"/>
        <v>0</v>
      </c>
      <c r="DI133">
        <f t="shared" si="61"/>
        <v>0</v>
      </c>
      <c r="DJ133">
        <f>DI133</f>
        <v>0</v>
      </c>
      <c r="DK133">
        <v>0</v>
      </c>
    </row>
    <row r="134" spans="1:115" x14ac:dyDescent="0.2">
      <c r="A134">
        <f>ROW(Source!A369)</f>
        <v>369</v>
      </c>
      <c r="B134">
        <v>54436342</v>
      </c>
      <c r="C134">
        <v>54437246</v>
      </c>
      <c r="D134">
        <v>30595700</v>
      </c>
      <c r="E134">
        <v>1</v>
      </c>
      <c r="F134">
        <v>1</v>
      </c>
      <c r="G134">
        <v>30515945</v>
      </c>
      <c r="H134">
        <v>2</v>
      </c>
      <c r="I134" t="s">
        <v>525</v>
      </c>
      <c r="J134" t="s">
        <v>526</v>
      </c>
      <c r="K134" t="s">
        <v>527</v>
      </c>
      <c r="L134">
        <v>1367</v>
      </c>
      <c r="N134">
        <v>1011</v>
      </c>
      <c r="O134" t="s">
        <v>483</v>
      </c>
      <c r="P134" t="s">
        <v>483</v>
      </c>
      <c r="Q134">
        <v>1</v>
      </c>
      <c r="W134">
        <v>0</v>
      </c>
      <c r="X134">
        <v>-421688854</v>
      </c>
      <c r="Y134">
        <f t="shared" si="56"/>
        <v>1.1200000000000001</v>
      </c>
      <c r="AA134">
        <v>0</v>
      </c>
      <c r="AB134">
        <v>83.3</v>
      </c>
      <c r="AC134">
        <v>1.5</v>
      </c>
      <c r="AD134">
        <v>0</v>
      </c>
      <c r="AE134">
        <v>0</v>
      </c>
      <c r="AF134">
        <v>10.4</v>
      </c>
      <c r="AG134">
        <v>0.05</v>
      </c>
      <c r="AH134">
        <v>0</v>
      </c>
      <c r="AI134">
        <v>1</v>
      </c>
      <c r="AJ134">
        <v>7.65</v>
      </c>
      <c r="AK134">
        <v>28.67</v>
      </c>
      <c r="AL134">
        <v>1</v>
      </c>
      <c r="AN134">
        <v>0</v>
      </c>
      <c r="AO134">
        <v>1</v>
      </c>
      <c r="AP134">
        <v>0</v>
      </c>
      <c r="AQ134">
        <v>0</v>
      </c>
      <c r="AR134">
        <v>0</v>
      </c>
      <c r="AS134" t="s">
        <v>3</v>
      </c>
      <c r="AT134">
        <v>1.1200000000000001</v>
      </c>
      <c r="AU134" t="s">
        <v>3</v>
      </c>
      <c r="AV134">
        <v>0</v>
      </c>
      <c r="AW134">
        <v>2</v>
      </c>
      <c r="AX134">
        <v>54437253</v>
      </c>
      <c r="AY134">
        <v>1</v>
      </c>
      <c r="AZ134">
        <v>0</v>
      </c>
      <c r="BA134">
        <v>134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CX134">
        <f>ROUND(Y134*Source!I369,9)</f>
        <v>0.39200000000000002</v>
      </c>
      <c r="CY134">
        <f>AB134</f>
        <v>83.3</v>
      </c>
      <c r="CZ134">
        <f>AF134</f>
        <v>10.4</v>
      </c>
      <c r="DA134">
        <f>AJ134</f>
        <v>7.65</v>
      </c>
      <c r="DB134">
        <f t="shared" si="57"/>
        <v>11.65</v>
      </c>
      <c r="DC134">
        <f t="shared" si="58"/>
        <v>0.06</v>
      </c>
      <c r="DD134" t="s">
        <v>3</v>
      </c>
      <c r="DE134" t="s">
        <v>3</v>
      </c>
      <c r="DF134">
        <f>ROUND(AE134*CX134,2)</f>
        <v>0</v>
      </c>
      <c r="DG134">
        <f>ROUND(ROUND(AF134*CX134,2)*AJ134,2)</f>
        <v>31.21</v>
      </c>
      <c r="DH134">
        <f>ROUND(ROUND(AG134*CX134,2)*AK134,2)</f>
        <v>0.56999999999999995</v>
      </c>
      <c r="DI134">
        <f t="shared" si="61"/>
        <v>0</v>
      </c>
      <c r="DJ134">
        <f>DG134</f>
        <v>31.21</v>
      </c>
      <c r="DK134">
        <v>0</v>
      </c>
    </row>
    <row r="135" spans="1:115" x14ac:dyDescent="0.2">
      <c r="A135">
        <f>ROW(Source!A369)</f>
        <v>369</v>
      </c>
      <c r="B135">
        <v>54436342</v>
      </c>
      <c r="C135">
        <v>54437246</v>
      </c>
      <c r="D135">
        <v>30516999</v>
      </c>
      <c r="E135">
        <v>30515945</v>
      </c>
      <c r="F135">
        <v>1</v>
      </c>
      <c r="G135">
        <v>30515945</v>
      </c>
      <c r="H135">
        <v>2</v>
      </c>
      <c r="I135" t="s">
        <v>487</v>
      </c>
      <c r="J135" t="s">
        <v>3</v>
      </c>
      <c r="K135" t="s">
        <v>488</v>
      </c>
      <c r="L135">
        <v>1344</v>
      </c>
      <c r="N135">
        <v>1008</v>
      </c>
      <c r="O135" t="s">
        <v>489</v>
      </c>
      <c r="P135" t="s">
        <v>489</v>
      </c>
      <c r="Q135">
        <v>1</v>
      </c>
      <c r="W135">
        <v>0</v>
      </c>
      <c r="X135">
        <v>-1180195794</v>
      </c>
      <c r="Y135">
        <f t="shared" si="56"/>
        <v>1.49</v>
      </c>
      <c r="AA135">
        <v>0</v>
      </c>
      <c r="AB135">
        <v>1.05</v>
      </c>
      <c r="AC135">
        <v>0</v>
      </c>
      <c r="AD135">
        <v>0</v>
      </c>
      <c r="AE135">
        <v>0</v>
      </c>
      <c r="AF135">
        <v>1</v>
      </c>
      <c r="AG135">
        <v>0</v>
      </c>
      <c r="AH135">
        <v>0</v>
      </c>
      <c r="AI135">
        <v>1</v>
      </c>
      <c r="AJ135">
        <v>1</v>
      </c>
      <c r="AK135">
        <v>1</v>
      </c>
      <c r="AL135">
        <v>1</v>
      </c>
      <c r="AN135">
        <v>0</v>
      </c>
      <c r="AO135">
        <v>1</v>
      </c>
      <c r="AP135">
        <v>0</v>
      </c>
      <c r="AQ135">
        <v>0</v>
      </c>
      <c r="AR135">
        <v>0</v>
      </c>
      <c r="AS135" t="s">
        <v>3</v>
      </c>
      <c r="AT135">
        <v>1.49</v>
      </c>
      <c r="AU135" t="s">
        <v>3</v>
      </c>
      <c r="AV135">
        <v>0</v>
      </c>
      <c r="AW135">
        <v>2</v>
      </c>
      <c r="AX135">
        <v>54437254</v>
      </c>
      <c r="AY135">
        <v>1</v>
      </c>
      <c r="AZ135">
        <v>0</v>
      </c>
      <c r="BA135">
        <v>135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CX135">
        <f>ROUND(Y135*Source!I369,9)</f>
        <v>0.52149999999999996</v>
      </c>
      <c r="CY135">
        <f>AB135</f>
        <v>1.05</v>
      </c>
      <c r="CZ135">
        <f>AF135</f>
        <v>1</v>
      </c>
      <c r="DA135">
        <f>AJ135</f>
        <v>1</v>
      </c>
      <c r="DB135">
        <f t="shared" si="57"/>
        <v>1.49</v>
      </c>
      <c r="DC135">
        <f t="shared" si="58"/>
        <v>0</v>
      </c>
      <c r="DD135" t="s">
        <v>3</v>
      </c>
      <c r="DE135" t="s">
        <v>3</v>
      </c>
      <c r="DF135">
        <f>ROUND(AE135*CX135,2)</f>
        <v>0</v>
      </c>
      <c r="DG135">
        <f>ROUND(AF135*CX135,2)</f>
        <v>0.52</v>
      </c>
      <c r="DH135">
        <f>ROUND(AG135*CX135,2)</f>
        <v>0</v>
      </c>
      <c r="DI135">
        <f t="shared" si="61"/>
        <v>0</v>
      </c>
      <c r="DJ135">
        <f>DG135</f>
        <v>0.52</v>
      </c>
      <c r="DK135">
        <v>0</v>
      </c>
    </row>
    <row r="136" spans="1:115" x14ac:dyDescent="0.2">
      <c r="A136">
        <f>ROW(Source!A369)</f>
        <v>369</v>
      </c>
      <c r="B136">
        <v>54436342</v>
      </c>
      <c r="C136">
        <v>54437246</v>
      </c>
      <c r="D136">
        <v>30571226</v>
      </c>
      <c r="E136">
        <v>1</v>
      </c>
      <c r="F136">
        <v>1</v>
      </c>
      <c r="G136">
        <v>30515945</v>
      </c>
      <c r="H136">
        <v>3</v>
      </c>
      <c r="I136" t="s">
        <v>82</v>
      </c>
      <c r="J136" t="s">
        <v>84</v>
      </c>
      <c r="K136" t="s">
        <v>83</v>
      </c>
      <c r="L136">
        <v>1348</v>
      </c>
      <c r="N136">
        <v>1009</v>
      </c>
      <c r="O136" t="s">
        <v>51</v>
      </c>
      <c r="P136" t="s">
        <v>51</v>
      </c>
      <c r="Q136">
        <v>1000</v>
      </c>
      <c r="W136">
        <v>0</v>
      </c>
      <c r="X136">
        <v>1943683001</v>
      </c>
      <c r="Y136">
        <f t="shared" si="56"/>
        <v>8.9999999999999993E-3</v>
      </c>
      <c r="AA136">
        <v>62326.44</v>
      </c>
      <c r="AB136">
        <v>0</v>
      </c>
      <c r="AC136">
        <v>0</v>
      </c>
      <c r="AD136">
        <v>0</v>
      </c>
      <c r="AE136">
        <v>18660.61</v>
      </c>
      <c r="AF136">
        <v>0</v>
      </c>
      <c r="AG136">
        <v>0</v>
      </c>
      <c r="AH136">
        <v>0</v>
      </c>
      <c r="AI136">
        <v>3.34</v>
      </c>
      <c r="AJ136">
        <v>1</v>
      </c>
      <c r="AK136">
        <v>1</v>
      </c>
      <c r="AL136">
        <v>1</v>
      </c>
      <c r="AN136">
        <v>0</v>
      </c>
      <c r="AO136">
        <v>0</v>
      </c>
      <c r="AP136">
        <v>0</v>
      </c>
      <c r="AQ136">
        <v>0</v>
      </c>
      <c r="AR136">
        <v>0</v>
      </c>
      <c r="AS136" t="s">
        <v>3</v>
      </c>
      <c r="AT136">
        <v>8.9999999999999993E-3</v>
      </c>
      <c r="AU136" t="s">
        <v>3</v>
      </c>
      <c r="AV136">
        <v>0</v>
      </c>
      <c r="AW136">
        <v>1</v>
      </c>
      <c r="AX136">
        <v>-1</v>
      </c>
      <c r="AY136">
        <v>0</v>
      </c>
      <c r="AZ136">
        <v>0</v>
      </c>
      <c r="BA136" t="s">
        <v>3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CX136">
        <f>ROUND(Y136*Source!I369,9)</f>
        <v>3.15E-3</v>
      </c>
      <c r="CY136">
        <f>AA136</f>
        <v>62326.44</v>
      </c>
      <c r="CZ136">
        <f>AE136</f>
        <v>18660.61</v>
      </c>
      <c r="DA136">
        <f>AI136</f>
        <v>3.34</v>
      </c>
      <c r="DB136">
        <f t="shared" si="57"/>
        <v>167.95</v>
      </c>
      <c r="DC136">
        <f t="shared" si="58"/>
        <v>0</v>
      </c>
      <c r="DD136" t="s">
        <v>3</v>
      </c>
      <c r="DE136" t="s">
        <v>3</v>
      </c>
      <c r="DF136">
        <f>ROUND(ROUND(AE136*CX136,2)*AI136,2)</f>
        <v>196.33</v>
      </c>
      <c r="DG136">
        <f>ROUND(AF136*CX136,2)</f>
        <v>0</v>
      </c>
      <c r="DH136">
        <f>ROUND(AG136*CX136,2)</f>
        <v>0</v>
      </c>
      <c r="DI136">
        <f t="shared" si="61"/>
        <v>0</v>
      </c>
      <c r="DJ136">
        <f>DF136</f>
        <v>196.33</v>
      </c>
      <c r="DK136">
        <v>0</v>
      </c>
    </row>
    <row r="137" spans="1:115" x14ac:dyDescent="0.2">
      <c r="A137">
        <f>ROW(Source!A369)</f>
        <v>369</v>
      </c>
      <c r="B137">
        <v>54436342</v>
      </c>
      <c r="C137">
        <v>54437246</v>
      </c>
      <c r="D137">
        <v>30571523</v>
      </c>
      <c r="E137">
        <v>1</v>
      </c>
      <c r="F137">
        <v>1</v>
      </c>
      <c r="G137">
        <v>30515945</v>
      </c>
      <c r="H137">
        <v>3</v>
      </c>
      <c r="I137" t="s">
        <v>528</v>
      </c>
      <c r="J137" t="s">
        <v>529</v>
      </c>
      <c r="K137" t="s">
        <v>530</v>
      </c>
      <c r="L137">
        <v>1348</v>
      </c>
      <c r="N137">
        <v>1009</v>
      </c>
      <c r="O137" t="s">
        <v>51</v>
      </c>
      <c r="P137" t="s">
        <v>51</v>
      </c>
      <c r="Q137">
        <v>1000</v>
      </c>
      <c r="W137">
        <v>0</v>
      </c>
      <c r="X137">
        <v>-904493642</v>
      </c>
      <c r="Y137">
        <f t="shared" si="56"/>
        <v>1.5E-3</v>
      </c>
      <c r="AA137">
        <v>155320.70000000001</v>
      </c>
      <c r="AB137">
        <v>0</v>
      </c>
      <c r="AC137">
        <v>0</v>
      </c>
      <c r="AD137">
        <v>0</v>
      </c>
      <c r="AE137">
        <v>6303.6</v>
      </c>
      <c r="AF137">
        <v>0</v>
      </c>
      <c r="AG137">
        <v>0</v>
      </c>
      <c r="AH137">
        <v>0</v>
      </c>
      <c r="AI137">
        <v>24.64</v>
      </c>
      <c r="AJ137">
        <v>1</v>
      </c>
      <c r="AK137">
        <v>1</v>
      </c>
      <c r="AL137">
        <v>1</v>
      </c>
      <c r="AN137">
        <v>0</v>
      </c>
      <c r="AO137">
        <v>1</v>
      </c>
      <c r="AP137">
        <v>0</v>
      </c>
      <c r="AQ137">
        <v>0</v>
      </c>
      <c r="AR137">
        <v>0</v>
      </c>
      <c r="AS137" t="s">
        <v>3</v>
      </c>
      <c r="AT137">
        <v>1.5E-3</v>
      </c>
      <c r="AU137" t="s">
        <v>3</v>
      </c>
      <c r="AV137">
        <v>0</v>
      </c>
      <c r="AW137">
        <v>2</v>
      </c>
      <c r="AX137">
        <v>54437255</v>
      </c>
      <c r="AY137">
        <v>1</v>
      </c>
      <c r="AZ137">
        <v>0</v>
      </c>
      <c r="BA137">
        <v>136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CX137">
        <f>ROUND(Y137*Source!I369,9)</f>
        <v>5.2499999999999997E-4</v>
      </c>
      <c r="CY137">
        <f>AA137</f>
        <v>155320.70000000001</v>
      </c>
      <c r="CZ137">
        <f>AE137</f>
        <v>6303.6</v>
      </c>
      <c r="DA137">
        <f>AI137</f>
        <v>24.64</v>
      </c>
      <c r="DB137">
        <f t="shared" si="57"/>
        <v>9.4600000000000009</v>
      </c>
      <c r="DC137">
        <f t="shared" si="58"/>
        <v>0</v>
      </c>
      <c r="DD137" t="s">
        <v>3</v>
      </c>
      <c r="DE137" t="s">
        <v>3</v>
      </c>
      <c r="DF137">
        <f>ROUND(ROUND(AE137*CX137,2)*AI137,2)</f>
        <v>81.56</v>
      </c>
      <c r="DG137">
        <f>ROUND(AF137*CX137,2)</f>
        <v>0</v>
      </c>
      <c r="DH137">
        <f>ROUND(AG137*CX137,2)</f>
        <v>0</v>
      </c>
      <c r="DI137">
        <f t="shared" si="61"/>
        <v>0</v>
      </c>
      <c r="DJ137">
        <f>DF137</f>
        <v>81.56</v>
      </c>
      <c r="DK137">
        <v>0</v>
      </c>
    </row>
    <row r="138" spans="1:115" x14ac:dyDescent="0.2">
      <c r="A138">
        <f>ROW(Source!A371)</f>
        <v>371</v>
      </c>
      <c r="B138">
        <v>54436342</v>
      </c>
      <c r="C138">
        <v>54437258</v>
      </c>
      <c r="D138">
        <v>30515951</v>
      </c>
      <c r="E138">
        <v>30515945</v>
      </c>
      <c r="F138">
        <v>1</v>
      </c>
      <c r="G138">
        <v>30515945</v>
      </c>
      <c r="H138">
        <v>1</v>
      </c>
      <c r="I138" t="s">
        <v>477</v>
      </c>
      <c r="J138" t="s">
        <v>3</v>
      </c>
      <c r="K138" t="s">
        <v>478</v>
      </c>
      <c r="L138">
        <v>1191</v>
      </c>
      <c r="N138">
        <v>1013</v>
      </c>
      <c r="O138" t="s">
        <v>479</v>
      </c>
      <c r="P138" t="s">
        <v>479</v>
      </c>
      <c r="Q138">
        <v>1</v>
      </c>
      <c r="W138">
        <v>0</v>
      </c>
      <c r="X138">
        <v>476480486</v>
      </c>
      <c r="Y138">
        <f t="shared" si="56"/>
        <v>2.13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1</v>
      </c>
      <c r="AJ138">
        <v>1</v>
      </c>
      <c r="AK138">
        <v>1</v>
      </c>
      <c r="AL138">
        <v>1</v>
      </c>
      <c r="AN138">
        <v>0</v>
      </c>
      <c r="AO138">
        <v>1</v>
      </c>
      <c r="AP138">
        <v>0</v>
      </c>
      <c r="AQ138">
        <v>0</v>
      </c>
      <c r="AR138">
        <v>0</v>
      </c>
      <c r="AS138" t="s">
        <v>3</v>
      </c>
      <c r="AT138">
        <v>2.13</v>
      </c>
      <c r="AU138" t="s">
        <v>3</v>
      </c>
      <c r="AV138">
        <v>1</v>
      </c>
      <c r="AW138">
        <v>2</v>
      </c>
      <c r="AX138">
        <v>54437264</v>
      </c>
      <c r="AY138">
        <v>1</v>
      </c>
      <c r="AZ138">
        <v>0</v>
      </c>
      <c r="BA138">
        <v>138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CX138">
        <f>ROUND(Y138*Source!I371,9)</f>
        <v>0.74550000000000005</v>
      </c>
      <c r="CY138">
        <f>AD138</f>
        <v>0</v>
      </c>
      <c r="CZ138">
        <f>AH138</f>
        <v>0</v>
      </c>
      <c r="DA138">
        <f>AL138</f>
        <v>1</v>
      </c>
      <c r="DB138">
        <f t="shared" si="57"/>
        <v>0</v>
      </c>
      <c r="DC138">
        <f t="shared" si="58"/>
        <v>0</v>
      </c>
      <c r="DD138" t="s">
        <v>3</v>
      </c>
      <c r="DE138" t="s">
        <v>3</v>
      </c>
      <c r="DF138">
        <f>ROUND(AE138*CX138,2)</f>
        <v>0</v>
      </c>
      <c r="DG138">
        <f>ROUND(AF138*CX138,2)</f>
        <v>0</v>
      </c>
      <c r="DH138">
        <f>ROUND(AG138*CX138,2)</f>
        <v>0</v>
      </c>
      <c r="DI138">
        <f t="shared" si="61"/>
        <v>0</v>
      </c>
      <c r="DJ138">
        <f>DI138</f>
        <v>0</v>
      </c>
      <c r="DK138">
        <v>0</v>
      </c>
    </row>
    <row r="139" spans="1:115" x14ac:dyDescent="0.2">
      <c r="A139">
        <f>ROW(Source!A371)</f>
        <v>371</v>
      </c>
      <c r="B139">
        <v>54436342</v>
      </c>
      <c r="C139">
        <v>54437258</v>
      </c>
      <c r="D139">
        <v>30596074</v>
      </c>
      <c r="E139">
        <v>1</v>
      </c>
      <c r="F139">
        <v>1</v>
      </c>
      <c r="G139">
        <v>30515945</v>
      </c>
      <c r="H139">
        <v>2</v>
      </c>
      <c r="I139" t="s">
        <v>480</v>
      </c>
      <c r="J139" t="s">
        <v>481</v>
      </c>
      <c r="K139" t="s">
        <v>482</v>
      </c>
      <c r="L139">
        <v>1367</v>
      </c>
      <c r="N139">
        <v>1011</v>
      </c>
      <c r="O139" t="s">
        <v>483</v>
      </c>
      <c r="P139" t="s">
        <v>483</v>
      </c>
      <c r="Q139">
        <v>1</v>
      </c>
      <c r="W139">
        <v>0</v>
      </c>
      <c r="X139">
        <v>-628430174</v>
      </c>
      <c r="Y139">
        <f t="shared" si="56"/>
        <v>0.01</v>
      </c>
      <c r="AA139">
        <v>0</v>
      </c>
      <c r="AB139">
        <v>870.15</v>
      </c>
      <c r="AC139">
        <v>431.05</v>
      </c>
      <c r="AD139">
        <v>0</v>
      </c>
      <c r="AE139">
        <v>0</v>
      </c>
      <c r="AF139">
        <v>76.81</v>
      </c>
      <c r="AG139">
        <v>14.36</v>
      </c>
      <c r="AH139">
        <v>0</v>
      </c>
      <c r="AI139">
        <v>1</v>
      </c>
      <c r="AJ139">
        <v>10.82</v>
      </c>
      <c r="AK139">
        <v>28.67</v>
      </c>
      <c r="AL139">
        <v>1</v>
      </c>
      <c r="AN139">
        <v>0</v>
      </c>
      <c r="AO139">
        <v>1</v>
      </c>
      <c r="AP139">
        <v>0</v>
      </c>
      <c r="AQ139">
        <v>0</v>
      </c>
      <c r="AR139">
        <v>0</v>
      </c>
      <c r="AS139" t="s">
        <v>3</v>
      </c>
      <c r="AT139">
        <v>0.01</v>
      </c>
      <c r="AU139" t="s">
        <v>3</v>
      </c>
      <c r="AV139">
        <v>0</v>
      </c>
      <c r="AW139">
        <v>2</v>
      </c>
      <c r="AX139">
        <v>54437265</v>
      </c>
      <c r="AY139">
        <v>1</v>
      </c>
      <c r="AZ139">
        <v>0</v>
      </c>
      <c r="BA139">
        <v>139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CX139">
        <f>ROUND(Y139*Source!I371,9)</f>
        <v>3.5000000000000001E-3</v>
      </c>
      <c r="CY139">
        <f>AB139</f>
        <v>870.15</v>
      </c>
      <c r="CZ139">
        <f>AF139</f>
        <v>76.81</v>
      </c>
      <c r="DA139">
        <f>AJ139</f>
        <v>10.82</v>
      </c>
      <c r="DB139">
        <f t="shared" si="57"/>
        <v>0.77</v>
      </c>
      <c r="DC139">
        <f t="shared" si="58"/>
        <v>0.14000000000000001</v>
      </c>
      <c r="DD139" t="s">
        <v>3</v>
      </c>
      <c r="DE139" t="s">
        <v>3</v>
      </c>
      <c r="DF139">
        <f>ROUND(AE139*CX139,2)</f>
        <v>0</v>
      </c>
      <c r="DG139">
        <f>ROUND(ROUND(AF139*CX139,2)*AJ139,2)</f>
        <v>2.92</v>
      </c>
      <c r="DH139">
        <f>ROUND(ROUND(AG139*CX139,2)*AK139,2)</f>
        <v>1.43</v>
      </c>
      <c r="DI139">
        <f t="shared" si="61"/>
        <v>0</v>
      </c>
      <c r="DJ139">
        <f>DG139</f>
        <v>2.92</v>
      </c>
      <c r="DK139">
        <v>0</v>
      </c>
    </row>
    <row r="140" spans="1:115" x14ac:dyDescent="0.2">
      <c r="A140">
        <f>ROW(Source!A371)</f>
        <v>371</v>
      </c>
      <c r="B140">
        <v>54436342</v>
      </c>
      <c r="C140">
        <v>54437258</v>
      </c>
      <c r="D140">
        <v>30595414</v>
      </c>
      <c r="E140">
        <v>1</v>
      </c>
      <c r="F140">
        <v>1</v>
      </c>
      <c r="G140">
        <v>30515945</v>
      </c>
      <c r="H140">
        <v>2</v>
      </c>
      <c r="I140" t="s">
        <v>531</v>
      </c>
      <c r="J140" t="s">
        <v>532</v>
      </c>
      <c r="K140" t="s">
        <v>533</v>
      </c>
      <c r="L140">
        <v>1367</v>
      </c>
      <c r="N140">
        <v>1011</v>
      </c>
      <c r="O140" t="s">
        <v>483</v>
      </c>
      <c r="P140" t="s">
        <v>483</v>
      </c>
      <c r="Q140">
        <v>1</v>
      </c>
      <c r="W140">
        <v>0</v>
      </c>
      <c r="X140">
        <v>482200787</v>
      </c>
      <c r="Y140">
        <f t="shared" si="56"/>
        <v>0.01</v>
      </c>
      <c r="AA140">
        <v>0</v>
      </c>
      <c r="AB140">
        <v>1186.6600000000001</v>
      </c>
      <c r="AC140">
        <v>391.13</v>
      </c>
      <c r="AD140">
        <v>0</v>
      </c>
      <c r="AE140">
        <v>0</v>
      </c>
      <c r="AF140">
        <v>104.46</v>
      </c>
      <c r="AG140">
        <v>13.03</v>
      </c>
      <c r="AH140">
        <v>0</v>
      </c>
      <c r="AI140">
        <v>1</v>
      </c>
      <c r="AJ140">
        <v>10.85</v>
      </c>
      <c r="AK140">
        <v>28.67</v>
      </c>
      <c r="AL140">
        <v>1</v>
      </c>
      <c r="AN140">
        <v>0</v>
      </c>
      <c r="AO140">
        <v>1</v>
      </c>
      <c r="AP140">
        <v>0</v>
      </c>
      <c r="AQ140">
        <v>0</v>
      </c>
      <c r="AR140">
        <v>0</v>
      </c>
      <c r="AS140" t="s">
        <v>3</v>
      </c>
      <c r="AT140">
        <v>0.01</v>
      </c>
      <c r="AU140" t="s">
        <v>3</v>
      </c>
      <c r="AV140">
        <v>0</v>
      </c>
      <c r="AW140">
        <v>2</v>
      </c>
      <c r="AX140">
        <v>54437266</v>
      </c>
      <c r="AY140">
        <v>1</v>
      </c>
      <c r="AZ140">
        <v>0</v>
      </c>
      <c r="BA140">
        <v>140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CX140">
        <f>ROUND(Y140*Source!I371,9)</f>
        <v>3.5000000000000001E-3</v>
      </c>
      <c r="CY140">
        <f>AB140</f>
        <v>1186.6600000000001</v>
      </c>
      <c r="CZ140">
        <f>AF140</f>
        <v>104.46</v>
      </c>
      <c r="DA140">
        <f>AJ140</f>
        <v>10.85</v>
      </c>
      <c r="DB140">
        <f t="shared" si="57"/>
        <v>1.04</v>
      </c>
      <c r="DC140">
        <f t="shared" si="58"/>
        <v>0.13</v>
      </c>
      <c r="DD140" t="s">
        <v>3</v>
      </c>
      <c r="DE140" t="s">
        <v>3</v>
      </c>
      <c r="DF140">
        <f>ROUND(AE140*CX140,2)</f>
        <v>0</v>
      </c>
      <c r="DG140">
        <f>ROUND(ROUND(AF140*CX140,2)*AJ140,2)</f>
        <v>4.01</v>
      </c>
      <c r="DH140">
        <f>ROUND(ROUND(AG140*CX140,2)*AK140,2)</f>
        <v>1.43</v>
      </c>
      <c r="DI140">
        <f t="shared" si="61"/>
        <v>0</v>
      </c>
      <c r="DJ140">
        <f>DG140</f>
        <v>4.01</v>
      </c>
      <c r="DK140">
        <v>0</v>
      </c>
    </row>
    <row r="141" spans="1:115" x14ac:dyDescent="0.2">
      <c r="A141">
        <f>ROW(Source!A371)</f>
        <v>371</v>
      </c>
      <c r="B141">
        <v>54436342</v>
      </c>
      <c r="C141">
        <v>54437258</v>
      </c>
      <c r="D141">
        <v>30572504</v>
      </c>
      <c r="E141">
        <v>1</v>
      </c>
      <c r="F141">
        <v>1</v>
      </c>
      <c r="G141">
        <v>30515945</v>
      </c>
      <c r="H141">
        <v>3</v>
      </c>
      <c r="I141" t="s">
        <v>534</v>
      </c>
      <c r="J141" t="s">
        <v>535</v>
      </c>
      <c r="K141" t="s">
        <v>536</v>
      </c>
      <c r="L141">
        <v>1346</v>
      </c>
      <c r="N141">
        <v>1009</v>
      </c>
      <c r="O141" t="s">
        <v>516</v>
      </c>
      <c r="P141" t="s">
        <v>516</v>
      </c>
      <c r="Q141">
        <v>1</v>
      </c>
      <c r="W141">
        <v>0</v>
      </c>
      <c r="X141">
        <v>1751843284</v>
      </c>
      <c r="Y141">
        <f t="shared" si="56"/>
        <v>9</v>
      </c>
      <c r="AA141">
        <v>79.239999999999995</v>
      </c>
      <c r="AB141">
        <v>0</v>
      </c>
      <c r="AC141">
        <v>0</v>
      </c>
      <c r="AD141">
        <v>0</v>
      </c>
      <c r="AE141">
        <v>29.9</v>
      </c>
      <c r="AF141">
        <v>0</v>
      </c>
      <c r="AG141">
        <v>0</v>
      </c>
      <c r="AH141">
        <v>0</v>
      </c>
      <c r="AI141">
        <v>2.65</v>
      </c>
      <c r="AJ141">
        <v>1</v>
      </c>
      <c r="AK141">
        <v>1</v>
      </c>
      <c r="AL141">
        <v>1</v>
      </c>
      <c r="AN141">
        <v>0</v>
      </c>
      <c r="AO141">
        <v>1</v>
      </c>
      <c r="AP141">
        <v>0</v>
      </c>
      <c r="AQ141">
        <v>0</v>
      </c>
      <c r="AR141">
        <v>0</v>
      </c>
      <c r="AS141" t="s">
        <v>3</v>
      </c>
      <c r="AT141">
        <v>9</v>
      </c>
      <c r="AU141" t="s">
        <v>3</v>
      </c>
      <c r="AV141">
        <v>0</v>
      </c>
      <c r="AW141">
        <v>2</v>
      </c>
      <c r="AX141">
        <v>54437267</v>
      </c>
      <c r="AY141">
        <v>1</v>
      </c>
      <c r="AZ141">
        <v>0</v>
      </c>
      <c r="BA141">
        <v>141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CX141">
        <f>ROUND(Y141*Source!I371,9)</f>
        <v>3.15</v>
      </c>
      <c r="CY141">
        <f>AA141</f>
        <v>79.239999999999995</v>
      </c>
      <c r="CZ141">
        <f>AE141</f>
        <v>29.9</v>
      </c>
      <c r="DA141">
        <f>AI141</f>
        <v>2.65</v>
      </c>
      <c r="DB141">
        <f t="shared" si="57"/>
        <v>269.10000000000002</v>
      </c>
      <c r="DC141">
        <f t="shared" si="58"/>
        <v>0</v>
      </c>
      <c r="DD141" t="s">
        <v>3</v>
      </c>
      <c r="DE141" t="s">
        <v>3</v>
      </c>
      <c r="DF141">
        <f>ROUND(ROUND(AE141*CX141,2)*AI141,2)</f>
        <v>249.6</v>
      </c>
      <c r="DG141">
        <f t="shared" ref="DG141:DG172" si="62">ROUND(AF141*CX141,2)</f>
        <v>0</v>
      </c>
      <c r="DH141">
        <f t="shared" ref="DH141:DH172" si="63">ROUND(AG141*CX141,2)</f>
        <v>0</v>
      </c>
      <c r="DI141">
        <f t="shared" si="61"/>
        <v>0</v>
      </c>
      <c r="DJ141">
        <f>DF141</f>
        <v>249.6</v>
      </c>
      <c r="DK141">
        <v>0</v>
      </c>
    </row>
    <row r="142" spans="1:115" x14ac:dyDescent="0.2">
      <c r="A142">
        <f>ROW(Source!A371)</f>
        <v>371</v>
      </c>
      <c r="B142">
        <v>54436342</v>
      </c>
      <c r="C142">
        <v>54437258</v>
      </c>
      <c r="D142">
        <v>30571951</v>
      </c>
      <c r="E142">
        <v>1</v>
      </c>
      <c r="F142">
        <v>1</v>
      </c>
      <c r="G142">
        <v>30515945</v>
      </c>
      <c r="H142">
        <v>3</v>
      </c>
      <c r="I142" t="s">
        <v>537</v>
      </c>
      <c r="J142" t="s">
        <v>538</v>
      </c>
      <c r="K142" t="s">
        <v>539</v>
      </c>
      <c r="L142">
        <v>1348</v>
      </c>
      <c r="N142">
        <v>1009</v>
      </c>
      <c r="O142" t="s">
        <v>51</v>
      </c>
      <c r="P142" t="s">
        <v>51</v>
      </c>
      <c r="Q142">
        <v>1000</v>
      </c>
      <c r="W142">
        <v>0</v>
      </c>
      <c r="X142">
        <v>1320659850</v>
      </c>
      <c r="Y142">
        <f t="shared" si="56"/>
        <v>1.48E-3</v>
      </c>
      <c r="AA142">
        <v>54151.11</v>
      </c>
      <c r="AB142">
        <v>0</v>
      </c>
      <c r="AC142">
        <v>0</v>
      </c>
      <c r="AD142">
        <v>0</v>
      </c>
      <c r="AE142">
        <v>12534.98</v>
      </c>
      <c r="AF142">
        <v>0</v>
      </c>
      <c r="AG142">
        <v>0</v>
      </c>
      <c r="AH142">
        <v>0</v>
      </c>
      <c r="AI142">
        <v>4.32</v>
      </c>
      <c r="AJ142">
        <v>1</v>
      </c>
      <c r="AK142">
        <v>1</v>
      </c>
      <c r="AL142">
        <v>1</v>
      </c>
      <c r="AN142">
        <v>0</v>
      </c>
      <c r="AO142">
        <v>1</v>
      </c>
      <c r="AP142">
        <v>0</v>
      </c>
      <c r="AQ142">
        <v>0</v>
      </c>
      <c r="AR142">
        <v>0</v>
      </c>
      <c r="AS142" t="s">
        <v>3</v>
      </c>
      <c r="AT142">
        <v>1.48E-3</v>
      </c>
      <c r="AU142" t="s">
        <v>3</v>
      </c>
      <c r="AV142">
        <v>0</v>
      </c>
      <c r="AW142">
        <v>2</v>
      </c>
      <c r="AX142">
        <v>54437268</v>
      </c>
      <c r="AY142">
        <v>1</v>
      </c>
      <c r="AZ142">
        <v>0</v>
      </c>
      <c r="BA142">
        <v>142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CX142">
        <f>ROUND(Y142*Source!I371,9)</f>
        <v>5.1800000000000001E-4</v>
      </c>
      <c r="CY142">
        <f>AA142</f>
        <v>54151.11</v>
      </c>
      <c r="CZ142">
        <f>AE142</f>
        <v>12534.98</v>
      </c>
      <c r="DA142">
        <f>AI142</f>
        <v>4.32</v>
      </c>
      <c r="DB142">
        <f t="shared" si="57"/>
        <v>18.55</v>
      </c>
      <c r="DC142">
        <f t="shared" si="58"/>
        <v>0</v>
      </c>
      <c r="DD142" t="s">
        <v>3</v>
      </c>
      <c r="DE142" t="s">
        <v>3</v>
      </c>
      <c r="DF142">
        <f>ROUND(ROUND(AE142*CX142,2)*AI142,2)</f>
        <v>28.04</v>
      </c>
      <c r="DG142">
        <f t="shared" si="62"/>
        <v>0</v>
      </c>
      <c r="DH142">
        <f t="shared" si="63"/>
        <v>0</v>
      </c>
      <c r="DI142">
        <f t="shared" si="61"/>
        <v>0</v>
      </c>
      <c r="DJ142">
        <f>DF142</f>
        <v>28.04</v>
      </c>
      <c r="DK142">
        <v>0</v>
      </c>
    </row>
    <row r="143" spans="1:115" x14ac:dyDescent="0.2">
      <c r="A143">
        <f>ROW(Source!A407)</f>
        <v>407</v>
      </c>
      <c r="B143">
        <v>54436342</v>
      </c>
      <c r="C143">
        <v>54437326</v>
      </c>
      <c r="D143">
        <v>30515951</v>
      </c>
      <c r="E143">
        <v>30515945</v>
      </c>
      <c r="F143">
        <v>1</v>
      </c>
      <c r="G143">
        <v>30515945</v>
      </c>
      <c r="H143">
        <v>1</v>
      </c>
      <c r="I143" t="s">
        <v>477</v>
      </c>
      <c r="J143" t="s">
        <v>3</v>
      </c>
      <c r="K143" t="s">
        <v>478</v>
      </c>
      <c r="L143">
        <v>1191</v>
      </c>
      <c r="N143">
        <v>1013</v>
      </c>
      <c r="O143" t="s">
        <v>479</v>
      </c>
      <c r="P143" t="s">
        <v>479</v>
      </c>
      <c r="Q143">
        <v>1</v>
      </c>
      <c r="W143">
        <v>0</v>
      </c>
      <c r="X143">
        <v>476480486</v>
      </c>
      <c r="Y143">
        <f t="shared" ref="Y143:Y153" si="64">(AT143*0.3)</f>
        <v>6.81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1</v>
      </c>
      <c r="AJ143">
        <v>1</v>
      </c>
      <c r="AK143">
        <v>1</v>
      </c>
      <c r="AL143">
        <v>1</v>
      </c>
      <c r="AN143">
        <v>0</v>
      </c>
      <c r="AO143">
        <v>1</v>
      </c>
      <c r="AP143">
        <v>1</v>
      </c>
      <c r="AQ143">
        <v>0</v>
      </c>
      <c r="AR143">
        <v>0</v>
      </c>
      <c r="AS143" t="s">
        <v>3</v>
      </c>
      <c r="AT143">
        <v>22.7</v>
      </c>
      <c r="AU143" t="s">
        <v>151</v>
      </c>
      <c r="AV143">
        <v>1</v>
      </c>
      <c r="AW143">
        <v>2</v>
      </c>
      <c r="AX143">
        <v>54437328</v>
      </c>
      <c r="AY143">
        <v>1</v>
      </c>
      <c r="AZ143">
        <v>0</v>
      </c>
      <c r="BA143">
        <v>143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CX143">
        <f>ROUND(Y143*Source!I407,9)</f>
        <v>47.67</v>
      </c>
      <c r="CY143">
        <f t="shared" ref="CY143:CY170" si="65">AD143</f>
        <v>0</v>
      </c>
      <c r="CZ143">
        <f t="shared" ref="CZ143:CZ170" si="66">AH143</f>
        <v>0</v>
      </c>
      <c r="DA143">
        <f t="shared" ref="DA143:DA170" si="67">AL143</f>
        <v>1</v>
      </c>
      <c r="DB143">
        <f t="shared" ref="DB143:DB153" si="68">ROUND((ROUND(AT143*CZ143,2)*0.3),6)</f>
        <v>0</v>
      </c>
      <c r="DC143">
        <f t="shared" ref="DC143:DC153" si="69">ROUND((ROUND(AT143*AG143,2)*0.3),6)</f>
        <v>0</v>
      </c>
      <c r="DD143" t="s">
        <v>3</v>
      </c>
      <c r="DE143" t="s">
        <v>3</v>
      </c>
      <c r="DF143">
        <f t="shared" ref="DF143:DF174" si="70">ROUND(AE143*CX143,2)</f>
        <v>0</v>
      </c>
      <c r="DG143">
        <f t="shared" si="62"/>
        <v>0</v>
      </c>
      <c r="DH143">
        <f t="shared" si="63"/>
        <v>0</v>
      </c>
      <c r="DI143">
        <f t="shared" si="61"/>
        <v>0</v>
      </c>
      <c r="DJ143">
        <f t="shared" ref="DJ143:DJ170" si="71">DI143</f>
        <v>0</v>
      </c>
      <c r="DK143">
        <v>0</v>
      </c>
    </row>
    <row r="144" spans="1:115" x14ac:dyDescent="0.2">
      <c r="A144">
        <f>ROW(Source!A408)</f>
        <v>408</v>
      </c>
      <c r="B144">
        <v>54436342</v>
      </c>
      <c r="C144">
        <v>54437329</v>
      </c>
      <c r="D144">
        <v>30515951</v>
      </c>
      <c r="E144">
        <v>30515945</v>
      </c>
      <c r="F144">
        <v>1</v>
      </c>
      <c r="G144">
        <v>30515945</v>
      </c>
      <c r="H144">
        <v>1</v>
      </c>
      <c r="I144" t="s">
        <v>477</v>
      </c>
      <c r="J144" t="s">
        <v>3</v>
      </c>
      <c r="K144" t="s">
        <v>478</v>
      </c>
      <c r="L144">
        <v>1191</v>
      </c>
      <c r="N144">
        <v>1013</v>
      </c>
      <c r="O144" t="s">
        <v>479</v>
      </c>
      <c r="P144" t="s">
        <v>479</v>
      </c>
      <c r="Q144">
        <v>1</v>
      </c>
      <c r="W144">
        <v>0</v>
      </c>
      <c r="X144">
        <v>476480486</v>
      </c>
      <c r="Y144">
        <f t="shared" si="64"/>
        <v>5.55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1</v>
      </c>
      <c r="AJ144">
        <v>1</v>
      </c>
      <c r="AK144">
        <v>1</v>
      </c>
      <c r="AL144">
        <v>1</v>
      </c>
      <c r="AN144">
        <v>0</v>
      </c>
      <c r="AO144">
        <v>1</v>
      </c>
      <c r="AP144">
        <v>1</v>
      </c>
      <c r="AQ144">
        <v>0</v>
      </c>
      <c r="AR144">
        <v>0</v>
      </c>
      <c r="AS144" t="s">
        <v>3</v>
      </c>
      <c r="AT144">
        <v>18.5</v>
      </c>
      <c r="AU144" t="s">
        <v>151</v>
      </c>
      <c r="AV144">
        <v>1</v>
      </c>
      <c r="AW144">
        <v>2</v>
      </c>
      <c r="AX144">
        <v>54437331</v>
      </c>
      <c r="AY144">
        <v>1</v>
      </c>
      <c r="AZ144">
        <v>0</v>
      </c>
      <c r="BA144">
        <v>144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CX144">
        <f>ROUND(Y144*Source!I408,9)</f>
        <v>5.55</v>
      </c>
      <c r="CY144">
        <f t="shared" si="65"/>
        <v>0</v>
      </c>
      <c r="CZ144">
        <f t="shared" si="66"/>
        <v>0</v>
      </c>
      <c r="DA144">
        <f t="shared" si="67"/>
        <v>1</v>
      </c>
      <c r="DB144">
        <f t="shared" si="68"/>
        <v>0</v>
      </c>
      <c r="DC144">
        <f t="shared" si="69"/>
        <v>0</v>
      </c>
      <c r="DD144" t="s">
        <v>3</v>
      </c>
      <c r="DE144" t="s">
        <v>3</v>
      </c>
      <c r="DF144">
        <f t="shared" si="70"/>
        <v>0</v>
      </c>
      <c r="DG144">
        <f t="shared" si="62"/>
        <v>0</v>
      </c>
      <c r="DH144">
        <f t="shared" si="63"/>
        <v>0</v>
      </c>
      <c r="DI144">
        <f t="shared" si="61"/>
        <v>0</v>
      </c>
      <c r="DJ144">
        <f t="shared" si="71"/>
        <v>0</v>
      </c>
      <c r="DK144">
        <v>0</v>
      </c>
    </row>
    <row r="145" spans="1:115" x14ac:dyDescent="0.2">
      <c r="A145">
        <f>ROW(Source!A409)</f>
        <v>409</v>
      </c>
      <c r="B145">
        <v>54436342</v>
      </c>
      <c r="C145">
        <v>54437332</v>
      </c>
      <c r="D145">
        <v>30515951</v>
      </c>
      <c r="E145">
        <v>30515945</v>
      </c>
      <c r="F145">
        <v>1</v>
      </c>
      <c r="G145">
        <v>30515945</v>
      </c>
      <c r="H145">
        <v>1</v>
      </c>
      <c r="I145" t="s">
        <v>477</v>
      </c>
      <c r="J145" t="s">
        <v>3</v>
      </c>
      <c r="K145" t="s">
        <v>478</v>
      </c>
      <c r="L145">
        <v>1191</v>
      </c>
      <c r="N145">
        <v>1013</v>
      </c>
      <c r="O145" t="s">
        <v>479</v>
      </c>
      <c r="P145" t="s">
        <v>479</v>
      </c>
      <c r="Q145">
        <v>1</v>
      </c>
      <c r="W145">
        <v>0</v>
      </c>
      <c r="X145">
        <v>476480486</v>
      </c>
      <c r="Y145">
        <f t="shared" si="64"/>
        <v>7.4099999999999993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1</v>
      </c>
      <c r="AJ145">
        <v>1</v>
      </c>
      <c r="AK145">
        <v>1</v>
      </c>
      <c r="AL145">
        <v>1</v>
      </c>
      <c r="AN145">
        <v>0</v>
      </c>
      <c r="AO145">
        <v>1</v>
      </c>
      <c r="AP145">
        <v>1</v>
      </c>
      <c r="AQ145">
        <v>0</v>
      </c>
      <c r="AR145">
        <v>0</v>
      </c>
      <c r="AS145" t="s">
        <v>3</v>
      </c>
      <c r="AT145">
        <v>24.7</v>
      </c>
      <c r="AU145" t="s">
        <v>151</v>
      </c>
      <c r="AV145">
        <v>1</v>
      </c>
      <c r="AW145">
        <v>2</v>
      </c>
      <c r="AX145">
        <v>54437334</v>
      </c>
      <c r="AY145">
        <v>1</v>
      </c>
      <c r="AZ145">
        <v>0</v>
      </c>
      <c r="BA145">
        <v>145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CX145">
        <f>ROUND(Y145*Source!I409,9)</f>
        <v>7.41</v>
      </c>
      <c r="CY145">
        <f t="shared" si="65"/>
        <v>0</v>
      </c>
      <c r="CZ145">
        <f t="shared" si="66"/>
        <v>0</v>
      </c>
      <c r="DA145">
        <f t="shared" si="67"/>
        <v>1</v>
      </c>
      <c r="DB145">
        <f t="shared" si="68"/>
        <v>0</v>
      </c>
      <c r="DC145">
        <f t="shared" si="69"/>
        <v>0</v>
      </c>
      <c r="DD145" t="s">
        <v>3</v>
      </c>
      <c r="DE145" t="s">
        <v>3</v>
      </c>
      <c r="DF145">
        <f t="shared" si="70"/>
        <v>0</v>
      </c>
      <c r="DG145">
        <f t="shared" si="62"/>
        <v>0</v>
      </c>
      <c r="DH145">
        <f t="shared" si="63"/>
        <v>0</v>
      </c>
      <c r="DI145">
        <f t="shared" si="61"/>
        <v>0</v>
      </c>
      <c r="DJ145">
        <f t="shared" si="71"/>
        <v>0</v>
      </c>
      <c r="DK145">
        <v>0</v>
      </c>
    </row>
    <row r="146" spans="1:115" x14ac:dyDescent="0.2">
      <c r="A146">
        <f>ROW(Source!A410)</f>
        <v>410</v>
      </c>
      <c r="B146">
        <v>54436342</v>
      </c>
      <c r="C146">
        <v>54437335</v>
      </c>
      <c r="D146">
        <v>30515951</v>
      </c>
      <c r="E146">
        <v>30515945</v>
      </c>
      <c r="F146">
        <v>1</v>
      </c>
      <c r="G146">
        <v>30515945</v>
      </c>
      <c r="H146">
        <v>1</v>
      </c>
      <c r="I146" t="s">
        <v>477</v>
      </c>
      <c r="J146" t="s">
        <v>3</v>
      </c>
      <c r="K146" t="s">
        <v>478</v>
      </c>
      <c r="L146">
        <v>1191</v>
      </c>
      <c r="N146">
        <v>1013</v>
      </c>
      <c r="O146" t="s">
        <v>479</v>
      </c>
      <c r="P146" t="s">
        <v>479</v>
      </c>
      <c r="Q146">
        <v>1</v>
      </c>
      <c r="W146">
        <v>0</v>
      </c>
      <c r="X146">
        <v>476480486</v>
      </c>
      <c r="Y146">
        <f t="shared" si="64"/>
        <v>4.0199999999999996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1</v>
      </c>
      <c r="AJ146">
        <v>1</v>
      </c>
      <c r="AK146">
        <v>1</v>
      </c>
      <c r="AL146">
        <v>1</v>
      </c>
      <c r="AN146">
        <v>0</v>
      </c>
      <c r="AO146">
        <v>1</v>
      </c>
      <c r="AP146">
        <v>1</v>
      </c>
      <c r="AQ146">
        <v>0</v>
      </c>
      <c r="AR146">
        <v>0</v>
      </c>
      <c r="AS146" t="s">
        <v>3</v>
      </c>
      <c r="AT146">
        <v>13.4</v>
      </c>
      <c r="AU146" t="s">
        <v>151</v>
      </c>
      <c r="AV146">
        <v>1</v>
      </c>
      <c r="AW146">
        <v>2</v>
      </c>
      <c r="AX146">
        <v>54437337</v>
      </c>
      <c r="AY146">
        <v>1</v>
      </c>
      <c r="AZ146">
        <v>0</v>
      </c>
      <c r="BA146">
        <v>146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CX146">
        <f>ROUND(Y146*Source!I410,9)</f>
        <v>8.0399999999999991</v>
      </c>
      <c r="CY146">
        <f t="shared" si="65"/>
        <v>0</v>
      </c>
      <c r="CZ146">
        <f t="shared" si="66"/>
        <v>0</v>
      </c>
      <c r="DA146">
        <f t="shared" si="67"/>
        <v>1</v>
      </c>
      <c r="DB146">
        <f t="shared" si="68"/>
        <v>0</v>
      </c>
      <c r="DC146">
        <f t="shared" si="69"/>
        <v>0</v>
      </c>
      <c r="DD146" t="s">
        <v>3</v>
      </c>
      <c r="DE146" t="s">
        <v>3</v>
      </c>
      <c r="DF146">
        <f t="shared" si="70"/>
        <v>0</v>
      </c>
      <c r="DG146">
        <f t="shared" si="62"/>
        <v>0</v>
      </c>
      <c r="DH146">
        <f t="shared" si="63"/>
        <v>0</v>
      </c>
      <c r="DI146">
        <f t="shared" si="61"/>
        <v>0</v>
      </c>
      <c r="DJ146">
        <f t="shared" si="71"/>
        <v>0</v>
      </c>
      <c r="DK146">
        <v>0</v>
      </c>
    </row>
    <row r="147" spans="1:115" x14ac:dyDescent="0.2">
      <c r="A147">
        <f>ROW(Source!A411)</f>
        <v>411</v>
      </c>
      <c r="B147">
        <v>54436342</v>
      </c>
      <c r="C147">
        <v>54437338</v>
      </c>
      <c r="D147">
        <v>30515951</v>
      </c>
      <c r="E147">
        <v>30515945</v>
      </c>
      <c r="F147">
        <v>1</v>
      </c>
      <c r="G147">
        <v>30515945</v>
      </c>
      <c r="H147">
        <v>1</v>
      </c>
      <c r="I147" t="s">
        <v>477</v>
      </c>
      <c r="J147" t="s">
        <v>3</v>
      </c>
      <c r="K147" t="s">
        <v>478</v>
      </c>
      <c r="L147">
        <v>1191</v>
      </c>
      <c r="N147">
        <v>1013</v>
      </c>
      <c r="O147" t="s">
        <v>479</v>
      </c>
      <c r="P147" t="s">
        <v>479</v>
      </c>
      <c r="Q147">
        <v>1</v>
      </c>
      <c r="W147">
        <v>0</v>
      </c>
      <c r="X147">
        <v>476480486</v>
      </c>
      <c r="Y147">
        <f t="shared" si="64"/>
        <v>4.83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1</v>
      </c>
      <c r="AJ147">
        <v>1</v>
      </c>
      <c r="AK147">
        <v>1</v>
      </c>
      <c r="AL147">
        <v>1</v>
      </c>
      <c r="AN147">
        <v>0</v>
      </c>
      <c r="AO147">
        <v>1</v>
      </c>
      <c r="AP147">
        <v>1</v>
      </c>
      <c r="AQ147">
        <v>0</v>
      </c>
      <c r="AR147">
        <v>0</v>
      </c>
      <c r="AS147" t="s">
        <v>3</v>
      </c>
      <c r="AT147">
        <v>16.100000000000001</v>
      </c>
      <c r="AU147" t="s">
        <v>151</v>
      </c>
      <c r="AV147">
        <v>1</v>
      </c>
      <c r="AW147">
        <v>2</v>
      </c>
      <c r="AX147">
        <v>54437340</v>
      </c>
      <c r="AY147">
        <v>1</v>
      </c>
      <c r="AZ147">
        <v>0</v>
      </c>
      <c r="BA147">
        <v>147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CX147">
        <f>ROUND(Y147*Source!I411,9)</f>
        <v>1.4490000000000001</v>
      </c>
      <c r="CY147">
        <f t="shared" si="65"/>
        <v>0</v>
      </c>
      <c r="CZ147">
        <f t="shared" si="66"/>
        <v>0</v>
      </c>
      <c r="DA147">
        <f t="shared" si="67"/>
        <v>1</v>
      </c>
      <c r="DB147">
        <f t="shared" si="68"/>
        <v>0</v>
      </c>
      <c r="DC147">
        <f t="shared" si="69"/>
        <v>0</v>
      </c>
      <c r="DD147" t="s">
        <v>3</v>
      </c>
      <c r="DE147" t="s">
        <v>3</v>
      </c>
      <c r="DF147">
        <f t="shared" si="70"/>
        <v>0</v>
      </c>
      <c r="DG147">
        <f t="shared" si="62"/>
        <v>0</v>
      </c>
      <c r="DH147">
        <f t="shared" si="63"/>
        <v>0</v>
      </c>
      <c r="DI147">
        <f t="shared" si="61"/>
        <v>0</v>
      </c>
      <c r="DJ147">
        <f t="shared" si="71"/>
        <v>0</v>
      </c>
      <c r="DK147">
        <v>0</v>
      </c>
    </row>
    <row r="148" spans="1:115" x14ac:dyDescent="0.2">
      <c r="A148">
        <f>ROW(Source!A412)</f>
        <v>412</v>
      </c>
      <c r="B148">
        <v>54436342</v>
      </c>
      <c r="C148">
        <v>54437341</v>
      </c>
      <c r="D148">
        <v>30515951</v>
      </c>
      <c r="E148">
        <v>30515945</v>
      </c>
      <c r="F148">
        <v>1</v>
      </c>
      <c r="G148">
        <v>30515945</v>
      </c>
      <c r="H148">
        <v>1</v>
      </c>
      <c r="I148" t="s">
        <v>477</v>
      </c>
      <c r="J148" t="s">
        <v>3</v>
      </c>
      <c r="K148" t="s">
        <v>478</v>
      </c>
      <c r="L148">
        <v>1191</v>
      </c>
      <c r="N148">
        <v>1013</v>
      </c>
      <c r="O148" t="s">
        <v>479</v>
      </c>
      <c r="P148" t="s">
        <v>479</v>
      </c>
      <c r="Q148">
        <v>1</v>
      </c>
      <c r="W148">
        <v>0</v>
      </c>
      <c r="X148">
        <v>476480486</v>
      </c>
      <c r="Y148">
        <f t="shared" si="64"/>
        <v>1.9679999999999997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1</v>
      </c>
      <c r="AJ148">
        <v>1</v>
      </c>
      <c r="AK148">
        <v>1</v>
      </c>
      <c r="AL148">
        <v>1</v>
      </c>
      <c r="AN148">
        <v>0</v>
      </c>
      <c r="AO148">
        <v>1</v>
      </c>
      <c r="AP148">
        <v>1</v>
      </c>
      <c r="AQ148">
        <v>0</v>
      </c>
      <c r="AR148">
        <v>0</v>
      </c>
      <c r="AS148" t="s">
        <v>3</v>
      </c>
      <c r="AT148">
        <v>6.56</v>
      </c>
      <c r="AU148" t="s">
        <v>151</v>
      </c>
      <c r="AV148">
        <v>1</v>
      </c>
      <c r="AW148">
        <v>2</v>
      </c>
      <c r="AX148">
        <v>54437343</v>
      </c>
      <c r="AY148">
        <v>1</v>
      </c>
      <c r="AZ148">
        <v>0</v>
      </c>
      <c r="BA148">
        <v>148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CX148">
        <f>ROUND(Y148*Source!I412,9)</f>
        <v>11.808</v>
      </c>
      <c r="CY148">
        <f t="shared" si="65"/>
        <v>0</v>
      </c>
      <c r="CZ148">
        <f t="shared" si="66"/>
        <v>0</v>
      </c>
      <c r="DA148">
        <f t="shared" si="67"/>
        <v>1</v>
      </c>
      <c r="DB148">
        <f t="shared" si="68"/>
        <v>0</v>
      </c>
      <c r="DC148">
        <f t="shared" si="69"/>
        <v>0</v>
      </c>
      <c r="DD148" t="s">
        <v>3</v>
      </c>
      <c r="DE148" t="s">
        <v>3</v>
      </c>
      <c r="DF148">
        <f t="shared" si="70"/>
        <v>0</v>
      </c>
      <c r="DG148">
        <f t="shared" si="62"/>
        <v>0</v>
      </c>
      <c r="DH148">
        <f t="shared" si="63"/>
        <v>0</v>
      </c>
      <c r="DI148">
        <f t="shared" si="61"/>
        <v>0</v>
      </c>
      <c r="DJ148">
        <f t="shared" si="71"/>
        <v>0</v>
      </c>
      <c r="DK148">
        <v>0</v>
      </c>
    </row>
    <row r="149" spans="1:115" x14ac:dyDescent="0.2">
      <c r="A149">
        <f>ROW(Source!A413)</f>
        <v>413</v>
      </c>
      <c r="B149">
        <v>54436342</v>
      </c>
      <c r="C149">
        <v>54437344</v>
      </c>
      <c r="D149">
        <v>30515951</v>
      </c>
      <c r="E149">
        <v>30515945</v>
      </c>
      <c r="F149">
        <v>1</v>
      </c>
      <c r="G149">
        <v>30515945</v>
      </c>
      <c r="H149">
        <v>1</v>
      </c>
      <c r="I149" t="s">
        <v>477</v>
      </c>
      <c r="J149" t="s">
        <v>3</v>
      </c>
      <c r="K149" t="s">
        <v>478</v>
      </c>
      <c r="L149">
        <v>1191</v>
      </c>
      <c r="N149">
        <v>1013</v>
      </c>
      <c r="O149" t="s">
        <v>479</v>
      </c>
      <c r="P149" t="s">
        <v>479</v>
      </c>
      <c r="Q149">
        <v>1</v>
      </c>
      <c r="W149">
        <v>0</v>
      </c>
      <c r="X149">
        <v>476480486</v>
      </c>
      <c r="Y149">
        <f t="shared" si="64"/>
        <v>6.21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1</v>
      </c>
      <c r="AJ149">
        <v>1</v>
      </c>
      <c r="AK149">
        <v>1</v>
      </c>
      <c r="AL149">
        <v>1</v>
      </c>
      <c r="AN149">
        <v>0</v>
      </c>
      <c r="AO149">
        <v>1</v>
      </c>
      <c r="AP149">
        <v>1</v>
      </c>
      <c r="AQ149">
        <v>0</v>
      </c>
      <c r="AR149">
        <v>0</v>
      </c>
      <c r="AS149" t="s">
        <v>3</v>
      </c>
      <c r="AT149">
        <v>20.7</v>
      </c>
      <c r="AU149" t="s">
        <v>151</v>
      </c>
      <c r="AV149">
        <v>1</v>
      </c>
      <c r="AW149">
        <v>2</v>
      </c>
      <c r="AX149">
        <v>54437346</v>
      </c>
      <c r="AY149">
        <v>1</v>
      </c>
      <c r="AZ149">
        <v>0</v>
      </c>
      <c r="BA149">
        <v>149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CX149">
        <f>ROUND(Y149*Source!I413,9)</f>
        <v>6.21</v>
      </c>
      <c r="CY149">
        <f t="shared" si="65"/>
        <v>0</v>
      </c>
      <c r="CZ149">
        <f t="shared" si="66"/>
        <v>0</v>
      </c>
      <c r="DA149">
        <f t="shared" si="67"/>
        <v>1</v>
      </c>
      <c r="DB149">
        <f t="shared" si="68"/>
        <v>0</v>
      </c>
      <c r="DC149">
        <f t="shared" si="69"/>
        <v>0</v>
      </c>
      <c r="DD149" t="s">
        <v>3</v>
      </c>
      <c r="DE149" t="s">
        <v>3</v>
      </c>
      <c r="DF149">
        <f t="shared" si="70"/>
        <v>0</v>
      </c>
      <c r="DG149">
        <f t="shared" si="62"/>
        <v>0</v>
      </c>
      <c r="DH149">
        <f t="shared" si="63"/>
        <v>0</v>
      </c>
      <c r="DI149">
        <f t="shared" si="61"/>
        <v>0</v>
      </c>
      <c r="DJ149">
        <f t="shared" si="71"/>
        <v>0</v>
      </c>
      <c r="DK149">
        <v>0</v>
      </c>
    </row>
    <row r="150" spans="1:115" x14ac:dyDescent="0.2">
      <c r="A150">
        <f>ROW(Source!A414)</f>
        <v>414</v>
      </c>
      <c r="B150">
        <v>54436342</v>
      </c>
      <c r="C150">
        <v>54437347</v>
      </c>
      <c r="D150">
        <v>30515951</v>
      </c>
      <c r="E150">
        <v>30515945</v>
      </c>
      <c r="F150">
        <v>1</v>
      </c>
      <c r="G150">
        <v>30515945</v>
      </c>
      <c r="H150">
        <v>1</v>
      </c>
      <c r="I150" t="s">
        <v>477</v>
      </c>
      <c r="J150" t="s">
        <v>3</v>
      </c>
      <c r="K150" t="s">
        <v>478</v>
      </c>
      <c r="L150">
        <v>1191</v>
      </c>
      <c r="N150">
        <v>1013</v>
      </c>
      <c r="O150" t="s">
        <v>479</v>
      </c>
      <c r="P150" t="s">
        <v>479</v>
      </c>
      <c r="Q150">
        <v>1</v>
      </c>
      <c r="W150">
        <v>0</v>
      </c>
      <c r="X150">
        <v>476480486</v>
      </c>
      <c r="Y150">
        <f t="shared" si="64"/>
        <v>22.05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1</v>
      </c>
      <c r="AJ150">
        <v>1</v>
      </c>
      <c r="AK150">
        <v>1</v>
      </c>
      <c r="AL150">
        <v>1</v>
      </c>
      <c r="AN150">
        <v>0</v>
      </c>
      <c r="AO150">
        <v>1</v>
      </c>
      <c r="AP150">
        <v>1</v>
      </c>
      <c r="AQ150">
        <v>0</v>
      </c>
      <c r="AR150">
        <v>0</v>
      </c>
      <c r="AS150" t="s">
        <v>3</v>
      </c>
      <c r="AT150">
        <v>73.5</v>
      </c>
      <c r="AU150" t="s">
        <v>540</v>
      </c>
      <c r="AV150">
        <v>1</v>
      </c>
      <c r="AW150">
        <v>2</v>
      </c>
      <c r="AX150">
        <v>54437349</v>
      </c>
      <c r="AY150">
        <v>1</v>
      </c>
      <c r="AZ150">
        <v>0</v>
      </c>
      <c r="BA150">
        <v>150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CX150">
        <f>ROUND(Y150*Source!I414,9)</f>
        <v>1.1025</v>
      </c>
      <c r="CY150">
        <f t="shared" si="65"/>
        <v>0</v>
      </c>
      <c r="CZ150">
        <f t="shared" si="66"/>
        <v>0</v>
      </c>
      <c r="DA150">
        <f t="shared" si="67"/>
        <v>1</v>
      </c>
      <c r="DB150">
        <f t="shared" si="68"/>
        <v>0</v>
      </c>
      <c r="DC150">
        <f t="shared" si="69"/>
        <v>0</v>
      </c>
      <c r="DD150" t="s">
        <v>3</v>
      </c>
      <c r="DE150" t="s">
        <v>3</v>
      </c>
      <c r="DF150">
        <f t="shared" si="70"/>
        <v>0</v>
      </c>
      <c r="DG150">
        <f t="shared" si="62"/>
        <v>0</v>
      </c>
      <c r="DH150">
        <f t="shared" si="63"/>
        <v>0</v>
      </c>
      <c r="DI150">
        <f t="shared" si="61"/>
        <v>0</v>
      </c>
      <c r="DJ150">
        <f t="shared" si="71"/>
        <v>0</v>
      </c>
      <c r="DK150">
        <v>0</v>
      </c>
    </row>
    <row r="151" spans="1:115" x14ac:dyDescent="0.2">
      <c r="A151">
        <f>ROW(Source!A415)</f>
        <v>415</v>
      </c>
      <c r="B151">
        <v>54436342</v>
      </c>
      <c r="C151">
        <v>54437350</v>
      </c>
      <c r="D151">
        <v>30515951</v>
      </c>
      <c r="E151">
        <v>30515945</v>
      </c>
      <c r="F151">
        <v>1</v>
      </c>
      <c r="G151">
        <v>30515945</v>
      </c>
      <c r="H151">
        <v>1</v>
      </c>
      <c r="I151" t="s">
        <v>477</v>
      </c>
      <c r="J151" t="s">
        <v>3</v>
      </c>
      <c r="K151" t="s">
        <v>478</v>
      </c>
      <c r="L151">
        <v>1191</v>
      </c>
      <c r="N151">
        <v>1013</v>
      </c>
      <c r="O151" t="s">
        <v>479</v>
      </c>
      <c r="P151" t="s">
        <v>479</v>
      </c>
      <c r="Q151">
        <v>1</v>
      </c>
      <c r="W151">
        <v>0</v>
      </c>
      <c r="X151">
        <v>476480486</v>
      </c>
      <c r="Y151">
        <f t="shared" si="64"/>
        <v>11.168999999999999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1</v>
      </c>
      <c r="AJ151">
        <v>1</v>
      </c>
      <c r="AK151">
        <v>1</v>
      </c>
      <c r="AL151">
        <v>1</v>
      </c>
      <c r="AN151">
        <v>0</v>
      </c>
      <c r="AO151">
        <v>1</v>
      </c>
      <c r="AP151">
        <v>1</v>
      </c>
      <c r="AQ151">
        <v>0</v>
      </c>
      <c r="AR151">
        <v>0</v>
      </c>
      <c r="AS151" t="s">
        <v>3</v>
      </c>
      <c r="AT151">
        <v>37.229999999999997</v>
      </c>
      <c r="AU151" t="s">
        <v>151</v>
      </c>
      <c r="AV151">
        <v>1</v>
      </c>
      <c r="AW151">
        <v>2</v>
      </c>
      <c r="AX151">
        <v>54437352</v>
      </c>
      <c r="AY151">
        <v>1</v>
      </c>
      <c r="AZ151">
        <v>0</v>
      </c>
      <c r="BA151">
        <v>151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CX151">
        <f>ROUND(Y151*Source!I415,9)</f>
        <v>0.33506999999999998</v>
      </c>
      <c r="CY151">
        <f t="shared" si="65"/>
        <v>0</v>
      </c>
      <c r="CZ151">
        <f t="shared" si="66"/>
        <v>0</v>
      </c>
      <c r="DA151">
        <f t="shared" si="67"/>
        <v>1</v>
      </c>
      <c r="DB151">
        <f t="shared" si="68"/>
        <v>0</v>
      </c>
      <c r="DC151">
        <f t="shared" si="69"/>
        <v>0</v>
      </c>
      <c r="DD151" t="s">
        <v>3</v>
      </c>
      <c r="DE151" t="s">
        <v>3</v>
      </c>
      <c r="DF151">
        <f t="shared" si="70"/>
        <v>0</v>
      </c>
      <c r="DG151">
        <f t="shared" si="62"/>
        <v>0</v>
      </c>
      <c r="DH151">
        <f t="shared" si="63"/>
        <v>0</v>
      </c>
      <c r="DI151">
        <f t="shared" si="61"/>
        <v>0</v>
      </c>
      <c r="DJ151">
        <f t="shared" si="71"/>
        <v>0</v>
      </c>
      <c r="DK151">
        <v>0</v>
      </c>
    </row>
    <row r="152" spans="1:115" x14ac:dyDescent="0.2">
      <c r="A152">
        <f>ROW(Source!A416)</f>
        <v>416</v>
      </c>
      <c r="B152">
        <v>54436342</v>
      </c>
      <c r="C152">
        <v>54437353</v>
      </c>
      <c r="D152">
        <v>30515951</v>
      </c>
      <c r="E152">
        <v>30515945</v>
      </c>
      <c r="F152">
        <v>1</v>
      </c>
      <c r="G152">
        <v>30515945</v>
      </c>
      <c r="H152">
        <v>1</v>
      </c>
      <c r="I152" t="s">
        <v>477</v>
      </c>
      <c r="J152" t="s">
        <v>3</v>
      </c>
      <c r="K152" t="s">
        <v>478</v>
      </c>
      <c r="L152">
        <v>1191</v>
      </c>
      <c r="N152">
        <v>1013</v>
      </c>
      <c r="O152" t="s">
        <v>479</v>
      </c>
      <c r="P152" t="s">
        <v>479</v>
      </c>
      <c r="Q152">
        <v>1</v>
      </c>
      <c r="W152">
        <v>0</v>
      </c>
      <c r="X152">
        <v>476480486</v>
      </c>
      <c r="Y152">
        <f t="shared" si="64"/>
        <v>10.23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1</v>
      </c>
      <c r="AJ152">
        <v>1</v>
      </c>
      <c r="AK152">
        <v>1</v>
      </c>
      <c r="AL152">
        <v>1</v>
      </c>
      <c r="AN152">
        <v>0</v>
      </c>
      <c r="AO152">
        <v>1</v>
      </c>
      <c r="AP152">
        <v>1</v>
      </c>
      <c r="AQ152">
        <v>0</v>
      </c>
      <c r="AR152">
        <v>0</v>
      </c>
      <c r="AS152" t="s">
        <v>3</v>
      </c>
      <c r="AT152">
        <v>34.1</v>
      </c>
      <c r="AU152" t="s">
        <v>151</v>
      </c>
      <c r="AV152">
        <v>1</v>
      </c>
      <c r="AW152">
        <v>2</v>
      </c>
      <c r="AX152">
        <v>54437355</v>
      </c>
      <c r="AY152">
        <v>1</v>
      </c>
      <c r="AZ152">
        <v>0</v>
      </c>
      <c r="BA152">
        <v>152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CX152">
        <f>ROUND(Y152*Source!I416,9)</f>
        <v>0.1023</v>
      </c>
      <c r="CY152">
        <f t="shared" si="65"/>
        <v>0</v>
      </c>
      <c r="CZ152">
        <f t="shared" si="66"/>
        <v>0</v>
      </c>
      <c r="DA152">
        <f t="shared" si="67"/>
        <v>1</v>
      </c>
      <c r="DB152">
        <f t="shared" si="68"/>
        <v>0</v>
      </c>
      <c r="DC152">
        <f t="shared" si="69"/>
        <v>0</v>
      </c>
      <c r="DD152" t="s">
        <v>3</v>
      </c>
      <c r="DE152" t="s">
        <v>3</v>
      </c>
      <c r="DF152">
        <f t="shared" si="70"/>
        <v>0</v>
      </c>
      <c r="DG152">
        <f t="shared" si="62"/>
        <v>0</v>
      </c>
      <c r="DH152">
        <f t="shared" si="63"/>
        <v>0</v>
      </c>
      <c r="DI152">
        <f t="shared" si="61"/>
        <v>0</v>
      </c>
      <c r="DJ152">
        <f t="shared" si="71"/>
        <v>0</v>
      </c>
      <c r="DK152">
        <v>0</v>
      </c>
    </row>
    <row r="153" spans="1:115" x14ac:dyDescent="0.2">
      <c r="A153">
        <f>ROW(Source!A417)</f>
        <v>417</v>
      </c>
      <c r="B153">
        <v>54436342</v>
      </c>
      <c r="C153">
        <v>54437356</v>
      </c>
      <c r="D153">
        <v>30515951</v>
      </c>
      <c r="E153">
        <v>30515945</v>
      </c>
      <c r="F153">
        <v>1</v>
      </c>
      <c r="G153">
        <v>30515945</v>
      </c>
      <c r="H153">
        <v>1</v>
      </c>
      <c r="I153" t="s">
        <v>477</v>
      </c>
      <c r="J153" t="s">
        <v>3</v>
      </c>
      <c r="K153" t="s">
        <v>478</v>
      </c>
      <c r="L153">
        <v>1191</v>
      </c>
      <c r="N153">
        <v>1013</v>
      </c>
      <c r="O153" t="s">
        <v>479</v>
      </c>
      <c r="P153" t="s">
        <v>479</v>
      </c>
      <c r="Q153">
        <v>1</v>
      </c>
      <c r="W153">
        <v>0</v>
      </c>
      <c r="X153">
        <v>476480486</v>
      </c>
      <c r="Y153">
        <f t="shared" si="64"/>
        <v>0.62099999999999989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1</v>
      </c>
      <c r="AJ153">
        <v>1</v>
      </c>
      <c r="AK153">
        <v>1</v>
      </c>
      <c r="AL153">
        <v>1</v>
      </c>
      <c r="AN153">
        <v>0</v>
      </c>
      <c r="AO153">
        <v>1</v>
      </c>
      <c r="AP153">
        <v>1</v>
      </c>
      <c r="AQ153">
        <v>0</v>
      </c>
      <c r="AR153">
        <v>0</v>
      </c>
      <c r="AS153" t="s">
        <v>3</v>
      </c>
      <c r="AT153">
        <v>2.0699999999999998</v>
      </c>
      <c r="AU153" t="s">
        <v>151</v>
      </c>
      <c r="AV153">
        <v>1</v>
      </c>
      <c r="AW153">
        <v>2</v>
      </c>
      <c r="AX153">
        <v>54437358</v>
      </c>
      <c r="AY153">
        <v>1</v>
      </c>
      <c r="AZ153">
        <v>0</v>
      </c>
      <c r="BA153">
        <v>153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CX153">
        <f>ROUND(Y153*Source!I417,9)</f>
        <v>1.863</v>
      </c>
      <c r="CY153">
        <f t="shared" si="65"/>
        <v>0</v>
      </c>
      <c r="CZ153">
        <f t="shared" si="66"/>
        <v>0</v>
      </c>
      <c r="DA153">
        <f t="shared" si="67"/>
        <v>1</v>
      </c>
      <c r="DB153">
        <f t="shared" si="68"/>
        <v>0</v>
      </c>
      <c r="DC153">
        <f t="shared" si="69"/>
        <v>0</v>
      </c>
      <c r="DD153" t="s">
        <v>3</v>
      </c>
      <c r="DE153" t="s">
        <v>3</v>
      </c>
      <c r="DF153">
        <f t="shared" si="70"/>
        <v>0</v>
      </c>
      <c r="DG153">
        <f t="shared" si="62"/>
        <v>0</v>
      </c>
      <c r="DH153">
        <f t="shared" si="63"/>
        <v>0</v>
      </c>
      <c r="DI153">
        <f t="shared" si="61"/>
        <v>0</v>
      </c>
      <c r="DJ153">
        <f t="shared" si="71"/>
        <v>0</v>
      </c>
      <c r="DK153">
        <v>0</v>
      </c>
    </row>
    <row r="154" spans="1:115" x14ac:dyDescent="0.2">
      <c r="A154">
        <f>ROW(Source!A453)</f>
        <v>453</v>
      </c>
      <c r="B154">
        <v>54436342</v>
      </c>
      <c r="C154">
        <v>54437416</v>
      </c>
      <c r="D154">
        <v>30515951</v>
      </c>
      <c r="E154">
        <v>30515945</v>
      </c>
      <c r="F154">
        <v>1</v>
      </c>
      <c r="G154">
        <v>30515945</v>
      </c>
      <c r="H154">
        <v>1</v>
      </c>
      <c r="I154" t="s">
        <v>477</v>
      </c>
      <c r="J154" t="s">
        <v>3</v>
      </c>
      <c r="K154" t="s">
        <v>478</v>
      </c>
      <c r="L154">
        <v>1191</v>
      </c>
      <c r="N154">
        <v>1013</v>
      </c>
      <c r="O154" t="s">
        <v>479</v>
      </c>
      <c r="P154" t="s">
        <v>479</v>
      </c>
      <c r="Q154">
        <v>1</v>
      </c>
      <c r="W154">
        <v>0</v>
      </c>
      <c r="X154">
        <v>476480486</v>
      </c>
      <c r="Y154">
        <f t="shared" ref="Y154:Y192" si="72">AT154</f>
        <v>22.7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1</v>
      </c>
      <c r="AJ154">
        <v>1</v>
      </c>
      <c r="AK154">
        <v>1</v>
      </c>
      <c r="AL154">
        <v>1</v>
      </c>
      <c r="AN154">
        <v>0</v>
      </c>
      <c r="AO154">
        <v>1</v>
      </c>
      <c r="AP154">
        <v>0</v>
      </c>
      <c r="AQ154">
        <v>0</v>
      </c>
      <c r="AR154">
        <v>0</v>
      </c>
      <c r="AS154" t="s">
        <v>3</v>
      </c>
      <c r="AT154">
        <v>22.7</v>
      </c>
      <c r="AU154" t="s">
        <v>3</v>
      </c>
      <c r="AV154">
        <v>1</v>
      </c>
      <c r="AW154">
        <v>2</v>
      </c>
      <c r="AX154">
        <v>54437418</v>
      </c>
      <c r="AY154">
        <v>1</v>
      </c>
      <c r="AZ154">
        <v>0</v>
      </c>
      <c r="BA154">
        <v>154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CX154">
        <f>ROUND(Y154*Source!I453,9)</f>
        <v>136.19999999999999</v>
      </c>
      <c r="CY154">
        <f t="shared" si="65"/>
        <v>0</v>
      </c>
      <c r="CZ154">
        <f t="shared" si="66"/>
        <v>0</v>
      </c>
      <c r="DA154">
        <f t="shared" si="67"/>
        <v>1</v>
      </c>
      <c r="DB154">
        <f t="shared" ref="DB154:DB192" si="73">ROUND(ROUND(AT154*CZ154,2),6)</f>
        <v>0</v>
      </c>
      <c r="DC154">
        <f t="shared" ref="DC154:DC192" si="74">ROUND(ROUND(AT154*AG154,2),6)</f>
        <v>0</v>
      </c>
      <c r="DD154" t="s">
        <v>3</v>
      </c>
      <c r="DE154" t="s">
        <v>3</v>
      </c>
      <c r="DF154">
        <f t="shared" si="70"/>
        <v>0</v>
      </c>
      <c r="DG154">
        <f t="shared" si="62"/>
        <v>0</v>
      </c>
      <c r="DH154">
        <f t="shared" si="63"/>
        <v>0</v>
      </c>
      <c r="DI154">
        <f t="shared" si="61"/>
        <v>0</v>
      </c>
      <c r="DJ154">
        <f t="shared" si="71"/>
        <v>0</v>
      </c>
      <c r="DK154">
        <v>0</v>
      </c>
    </row>
    <row r="155" spans="1:115" x14ac:dyDescent="0.2">
      <c r="A155">
        <f>ROW(Source!A454)</f>
        <v>454</v>
      </c>
      <c r="B155">
        <v>54436342</v>
      </c>
      <c r="C155">
        <v>54437419</v>
      </c>
      <c r="D155">
        <v>30515951</v>
      </c>
      <c r="E155">
        <v>30515945</v>
      </c>
      <c r="F155">
        <v>1</v>
      </c>
      <c r="G155">
        <v>30515945</v>
      </c>
      <c r="H155">
        <v>1</v>
      </c>
      <c r="I155" t="s">
        <v>477</v>
      </c>
      <c r="J155" t="s">
        <v>3</v>
      </c>
      <c r="K155" t="s">
        <v>478</v>
      </c>
      <c r="L155">
        <v>1191</v>
      </c>
      <c r="N155">
        <v>1013</v>
      </c>
      <c r="O155" t="s">
        <v>479</v>
      </c>
      <c r="P155" t="s">
        <v>479</v>
      </c>
      <c r="Q155">
        <v>1</v>
      </c>
      <c r="W155">
        <v>0</v>
      </c>
      <c r="X155">
        <v>476480486</v>
      </c>
      <c r="Y155">
        <f t="shared" si="72"/>
        <v>18.5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1</v>
      </c>
      <c r="AJ155">
        <v>1</v>
      </c>
      <c r="AK155">
        <v>1</v>
      </c>
      <c r="AL155">
        <v>1</v>
      </c>
      <c r="AN155">
        <v>0</v>
      </c>
      <c r="AO155">
        <v>1</v>
      </c>
      <c r="AP155">
        <v>0</v>
      </c>
      <c r="AQ155">
        <v>0</v>
      </c>
      <c r="AR155">
        <v>0</v>
      </c>
      <c r="AS155" t="s">
        <v>3</v>
      </c>
      <c r="AT155">
        <v>18.5</v>
      </c>
      <c r="AU155" t="s">
        <v>3</v>
      </c>
      <c r="AV155">
        <v>1</v>
      </c>
      <c r="AW155">
        <v>2</v>
      </c>
      <c r="AX155">
        <v>54437421</v>
      </c>
      <c r="AY155">
        <v>1</v>
      </c>
      <c r="AZ155">
        <v>0</v>
      </c>
      <c r="BA155">
        <v>155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CX155">
        <f>ROUND(Y155*Source!I454,9)</f>
        <v>37</v>
      </c>
      <c r="CY155">
        <f t="shared" si="65"/>
        <v>0</v>
      </c>
      <c r="CZ155">
        <f t="shared" si="66"/>
        <v>0</v>
      </c>
      <c r="DA155">
        <f t="shared" si="67"/>
        <v>1</v>
      </c>
      <c r="DB155">
        <f t="shared" si="73"/>
        <v>0</v>
      </c>
      <c r="DC155">
        <f t="shared" si="74"/>
        <v>0</v>
      </c>
      <c r="DD155" t="s">
        <v>3</v>
      </c>
      <c r="DE155" t="s">
        <v>3</v>
      </c>
      <c r="DF155">
        <f t="shared" si="70"/>
        <v>0</v>
      </c>
      <c r="DG155">
        <f t="shared" si="62"/>
        <v>0</v>
      </c>
      <c r="DH155">
        <f t="shared" si="63"/>
        <v>0</v>
      </c>
      <c r="DI155">
        <f t="shared" si="61"/>
        <v>0</v>
      </c>
      <c r="DJ155">
        <f t="shared" si="71"/>
        <v>0</v>
      </c>
      <c r="DK155">
        <v>0</v>
      </c>
    </row>
    <row r="156" spans="1:115" x14ac:dyDescent="0.2">
      <c r="A156">
        <f>ROW(Source!A455)</f>
        <v>455</v>
      </c>
      <c r="B156">
        <v>54436342</v>
      </c>
      <c r="C156">
        <v>54437422</v>
      </c>
      <c r="D156">
        <v>30515951</v>
      </c>
      <c r="E156">
        <v>30515945</v>
      </c>
      <c r="F156">
        <v>1</v>
      </c>
      <c r="G156">
        <v>30515945</v>
      </c>
      <c r="H156">
        <v>1</v>
      </c>
      <c r="I156" t="s">
        <v>477</v>
      </c>
      <c r="J156" t="s">
        <v>3</v>
      </c>
      <c r="K156" t="s">
        <v>478</v>
      </c>
      <c r="L156">
        <v>1191</v>
      </c>
      <c r="N156">
        <v>1013</v>
      </c>
      <c r="O156" t="s">
        <v>479</v>
      </c>
      <c r="P156" t="s">
        <v>479</v>
      </c>
      <c r="Q156">
        <v>1</v>
      </c>
      <c r="W156">
        <v>0</v>
      </c>
      <c r="X156">
        <v>476480486</v>
      </c>
      <c r="Y156">
        <f t="shared" si="72"/>
        <v>24.7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1</v>
      </c>
      <c r="AJ156">
        <v>1</v>
      </c>
      <c r="AK156">
        <v>1</v>
      </c>
      <c r="AL156">
        <v>1</v>
      </c>
      <c r="AN156">
        <v>0</v>
      </c>
      <c r="AO156">
        <v>1</v>
      </c>
      <c r="AP156">
        <v>0</v>
      </c>
      <c r="AQ156">
        <v>0</v>
      </c>
      <c r="AR156">
        <v>0</v>
      </c>
      <c r="AS156" t="s">
        <v>3</v>
      </c>
      <c r="AT156">
        <v>24.7</v>
      </c>
      <c r="AU156" t="s">
        <v>3</v>
      </c>
      <c r="AV156">
        <v>1</v>
      </c>
      <c r="AW156">
        <v>2</v>
      </c>
      <c r="AX156">
        <v>54437424</v>
      </c>
      <c r="AY156">
        <v>1</v>
      </c>
      <c r="AZ156">
        <v>0</v>
      </c>
      <c r="BA156">
        <v>156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CX156">
        <f>ROUND(Y156*Source!I455,9)</f>
        <v>24.7</v>
      </c>
      <c r="CY156">
        <f t="shared" si="65"/>
        <v>0</v>
      </c>
      <c r="CZ156">
        <f t="shared" si="66"/>
        <v>0</v>
      </c>
      <c r="DA156">
        <f t="shared" si="67"/>
        <v>1</v>
      </c>
      <c r="DB156">
        <f t="shared" si="73"/>
        <v>0</v>
      </c>
      <c r="DC156">
        <f t="shared" si="74"/>
        <v>0</v>
      </c>
      <c r="DD156" t="s">
        <v>3</v>
      </c>
      <c r="DE156" t="s">
        <v>3</v>
      </c>
      <c r="DF156">
        <f t="shared" si="70"/>
        <v>0</v>
      </c>
      <c r="DG156">
        <f t="shared" si="62"/>
        <v>0</v>
      </c>
      <c r="DH156">
        <f t="shared" si="63"/>
        <v>0</v>
      </c>
      <c r="DI156">
        <f t="shared" si="61"/>
        <v>0</v>
      </c>
      <c r="DJ156">
        <f t="shared" si="71"/>
        <v>0</v>
      </c>
      <c r="DK156">
        <v>0</v>
      </c>
    </row>
    <row r="157" spans="1:115" x14ac:dyDescent="0.2">
      <c r="A157">
        <f>ROW(Source!A456)</f>
        <v>456</v>
      </c>
      <c r="B157">
        <v>54436342</v>
      </c>
      <c r="C157">
        <v>54437425</v>
      </c>
      <c r="D157">
        <v>30515951</v>
      </c>
      <c r="E157">
        <v>30515945</v>
      </c>
      <c r="F157">
        <v>1</v>
      </c>
      <c r="G157">
        <v>30515945</v>
      </c>
      <c r="H157">
        <v>1</v>
      </c>
      <c r="I157" t="s">
        <v>477</v>
      </c>
      <c r="J157" t="s">
        <v>3</v>
      </c>
      <c r="K157" t="s">
        <v>478</v>
      </c>
      <c r="L157">
        <v>1191</v>
      </c>
      <c r="N157">
        <v>1013</v>
      </c>
      <c r="O157" t="s">
        <v>479</v>
      </c>
      <c r="P157" t="s">
        <v>479</v>
      </c>
      <c r="Q157">
        <v>1</v>
      </c>
      <c r="W157">
        <v>0</v>
      </c>
      <c r="X157">
        <v>476480486</v>
      </c>
      <c r="Y157">
        <f t="shared" si="72"/>
        <v>13.4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1</v>
      </c>
      <c r="AJ157">
        <v>1</v>
      </c>
      <c r="AK157">
        <v>1</v>
      </c>
      <c r="AL157">
        <v>1</v>
      </c>
      <c r="AN157">
        <v>0</v>
      </c>
      <c r="AO157">
        <v>1</v>
      </c>
      <c r="AP157">
        <v>0</v>
      </c>
      <c r="AQ157">
        <v>0</v>
      </c>
      <c r="AR157">
        <v>0</v>
      </c>
      <c r="AS157" t="s">
        <v>3</v>
      </c>
      <c r="AT157">
        <v>13.4</v>
      </c>
      <c r="AU157" t="s">
        <v>3</v>
      </c>
      <c r="AV157">
        <v>1</v>
      </c>
      <c r="AW157">
        <v>2</v>
      </c>
      <c r="AX157">
        <v>54437427</v>
      </c>
      <c r="AY157">
        <v>1</v>
      </c>
      <c r="AZ157">
        <v>0</v>
      </c>
      <c r="BA157">
        <v>157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CX157">
        <f>ROUND(Y157*Source!I456,9)</f>
        <v>26.8</v>
      </c>
      <c r="CY157">
        <f t="shared" si="65"/>
        <v>0</v>
      </c>
      <c r="CZ157">
        <f t="shared" si="66"/>
        <v>0</v>
      </c>
      <c r="DA157">
        <f t="shared" si="67"/>
        <v>1</v>
      </c>
      <c r="DB157">
        <f t="shared" si="73"/>
        <v>0</v>
      </c>
      <c r="DC157">
        <f t="shared" si="74"/>
        <v>0</v>
      </c>
      <c r="DD157" t="s">
        <v>3</v>
      </c>
      <c r="DE157" t="s">
        <v>3</v>
      </c>
      <c r="DF157">
        <f t="shared" si="70"/>
        <v>0</v>
      </c>
      <c r="DG157">
        <f t="shared" si="62"/>
        <v>0</v>
      </c>
      <c r="DH157">
        <f t="shared" si="63"/>
        <v>0</v>
      </c>
      <c r="DI157">
        <f t="shared" si="61"/>
        <v>0</v>
      </c>
      <c r="DJ157">
        <f t="shared" si="71"/>
        <v>0</v>
      </c>
      <c r="DK157">
        <v>0</v>
      </c>
    </row>
    <row r="158" spans="1:115" x14ac:dyDescent="0.2">
      <c r="A158">
        <f>ROW(Source!A457)</f>
        <v>457</v>
      </c>
      <c r="B158">
        <v>54436342</v>
      </c>
      <c r="C158">
        <v>54437428</v>
      </c>
      <c r="D158">
        <v>30515951</v>
      </c>
      <c r="E158">
        <v>30515945</v>
      </c>
      <c r="F158">
        <v>1</v>
      </c>
      <c r="G158">
        <v>30515945</v>
      </c>
      <c r="H158">
        <v>1</v>
      </c>
      <c r="I158" t="s">
        <v>477</v>
      </c>
      <c r="J158" t="s">
        <v>3</v>
      </c>
      <c r="K158" t="s">
        <v>478</v>
      </c>
      <c r="L158">
        <v>1191</v>
      </c>
      <c r="N158">
        <v>1013</v>
      </c>
      <c r="O158" t="s">
        <v>479</v>
      </c>
      <c r="P158" t="s">
        <v>479</v>
      </c>
      <c r="Q158">
        <v>1</v>
      </c>
      <c r="W158">
        <v>0</v>
      </c>
      <c r="X158">
        <v>476480486</v>
      </c>
      <c r="Y158">
        <f t="shared" si="72"/>
        <v>87.6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1</v>
      </c>
      <c r="AJ158">
        <v>1</v>
      </c>
      <c r="AK158">
        <v>1</v>
      </c>
      <c r="AL158">
        <v>1</v>
      </c>
      <c r="AN158">
        <v>0</v>
      </c>
      <c r="AO158">
        <v>1</v>
      </c>
      <c r="AP158">
        <v>0</v>
      </c>
      <c r="AQ158">
        <v>0</v>
      </c>
      <c r="AR158">
        <v>0</v>
      </c>
      <c r="AS158" t="s">
        <v>3</v>
      </c>
      <c r="AT158">
        <v>87.6</v>
      </c>
      <c r="AU158" t="s">
        <v>3</v>
      </c>
      <c r="AV158">
        <v>1</v>
      </c>
      <c r="AW158">
        <v>2</v>
      </c>
      <c r="AX158">
        <v>54437430</v>
      </c>
      <c r="AY158">
        <v>1</v>
      </c>
      <c r="AZ158">
        <v>0</v>
      </c>
      <c r="BA158">
        <v>158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CX158">
        <f>ROUND(Y158*Source!I457,9)</f>
        <v>18.504624</v>
      </c>
      <c r="CY158">
        <f t="shared" si="65"/>
        <v>0</v>
      </c>
      <c r="CZ158">
        <f t="shared" si="66"/>
        <v>0</v>
      </c>
      <c r="DA158">
        <f t="shared" si="67"/>
        <v>1</v>
      </c>
      <c r="DB158">
        <f t="shared" si="73"/>
        <v>0</v>
      </c>
      <c r="DC158">
        <f t="shared" si="74"/>
        <v>0</v>
      </c>
      <c r="DD158" t="s">
        <v>3</v>
      </c>
      <c r="DE158" t="s">
        <v>3</v>
      </c>
      <c r="DF158">
        <f t="shared" si="70"/>
        <v>0</v>
      </c>
      <c r="DG158">
        <f t="shared" si="62"/>
        <v>0</v>
      </c>
      <c r="DH158">
        <f t="shared" si="63"/>
        <v>0</v>
      </c>
      <c r="DI158">
        <f t="shared" si="61"/>
        <v>0</v>
      </c>
      <c r="DJ158">
        <f t="shared" si="71"/>
        <v>0</v>
      </c>
      <c r="DK158">
        <v>0</v>
      </c>
    </row>
    <row r="159" spans="1:115" x14ac:dyDescent="0.2">
      <c r="A159">
        <f>ROW(Source!A458)</f>
        <v>458</v>
      </c>
      <c r="B159">
        <v>54436342</v>
      </c>
      <c r="C159">
        <v>54437431</v>
      </c>
      <c r="D159">
        <v>30515951</v>
      </c>
      <c r="E159">
        <v>30515945</v>
      </c>
      <c r="F159">
        <v>1</v>
      </c>
      <c r="G159">
        <v>30515945</v>
      </c>
      <c r="H159">
        <v>1</v>
      </c>
      <c r="I159" t="s">
        <v>477</v>
      </c>
      <c r="J159" t="s">
        <v>3</v>
      </c>
      <c r="K159" t="s">
        <v>478</v>
      </c>
      <c r="L159">
        <v>1191</v>
      </c>
      <c r="N159">
        <v>1013</v>
      </c>
      <c r="O159" t="s">
        <v>479</v>
      </c>
      <c r="P159" t="s">
        <v>479</v>
      </c>
      <c r="Q159">
        <v>1</v>
      </c>
      <c r="W159">
        <v>0</v>
      </c>
      <c r="X159">
        <v>476480486</v>
      </c>
      <c r="Y159">
        <f t="shared" si="72"/>
        <v>16.100000000000001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1</v>
      </c>
      <c r="AJ159">
        <v>1</v>
      </c>
      <c r="AK159">
        <v>1</v>
      </c>
      <c r="AL159">
        <v>1</v>
      </c>
      <c r="AN159">
        <v>0</v>
      </c>
      <c r="AO159">
        <v>1</v>
      </c>
      <c r="AP159">
        <v>0</v>
      </c>
      <c r="AQ159">
        <v>0</v>
      </c>
      <c r="AR159">
        <v>0</v>
      </c>
      <c r="AS159" t="s">
        <v>3</v>
      </c>
      <c r="AT159">
        <v>16.100000000000001</v>
      </c>
      <c r="AU159" t="s">
        <v>3</v>
      </c>
      <c r="AV159">
        <v>1</v>
      </c>
      <c r="AW159">
        <v>2</v>
      </c>
      <c r="AX159">
        <v>54437433</v>
      </c>
      <c r="AY159">
        <v>1</v>
      </c>
      <c r="AZ159">
        <v>0</v>
      </c>
      <c r="BA159">
        <v>159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CX159">
        <f>ROUND(Y159*Source!I458,9)</f>
        <v>4.83</v>
      </c>
      <c r="CY159">
        <f t="shared" si="65"/>
        <v>0</v>
      </c>
      <c r="CZ159">
        <f t="shared" si="66"/>
        <v>0</v>
      </c>
      <c r="DA159">
        <f t="shared" si="67"/>
        <v>1</v>
      </c>
      <c r="DB159">
        <f t="shared" si="73"/>
        <v>0</v>
      </c>
      <c r="DC159">
        <f t="shared" si="74"/>
        <v>0</v>
      </c>
      <c r="DD159" t="s">
        <v>3</v>
      </c>
      <c r="DE159" t="s">
        <v>3</v>
      </c>
      <c r="DF159">
        <f t="shared" si="70"/>
        <v>0</v>
      </c>
      <c r="DG159">
        <f t="shared" si="62"/>
        <v>0</v>
      </c>
      <c r="DH159">
        <f t="shared" si="63"/>
        <v>0</v>
      </c>
      <c r="DI159">
        <f t="shared" si="61"/>
        <v>0</v>
      </c>
      <c r="DJ159">
        <f t="shared" si="71"/>
        <v>0</v>
      </c>
      <c r="DK159">
        <v>0</v>
      </c>
    </row>
    <row r="160" spans="1:115" x14ac:dyDescent="0.2">
      <c r="A160">
        <f>ROW(Source!A459)</f>
        <v>459</v>
      </c>
      <c r="B160">
        <v>54436342</v>
      </c>
      <c r="C160">
        <v>54437434</v>
      </c>
      <c r="D160">
        <v>30515951</v>
      </c>
      <c r="E160">
        <v>30515945</v>
      </c>
      <c r="F160">
        <v>1</v>
      </c>
      <c r="G160">
        <v>30515945</v>
      </c>
      <c r="H160">
        <v>1</v>
      </c>
      <c r="I160" t="s">
        <v>477</v>
      </c>
      <c r="J160" t="s">
        <v>3</v>
      </c>
      <c r="K160" t="s">
        <v>478</v>
      </c>
      <c r="L160">
        <v>1191</v>
      </c>
      <c r="N160">
        <v>1013</v>
      </c>
      <c r="O160" t="s">
        <v>479</v>
      </c>
      <c r="P160" t="s">
        <v>479</v>
      </c>
      <c r="Q160">
        <v>1</v>
      </c>
      <c r="W160">
        <v>0</v>
      </c>
      <c r="X160">
        <v>476480486</v>
      </c>
      <c r="Y160">
        <f t="shared" si="72"/>
        <v>6.56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1</v>
      </c>
      <c r="AJ160">
        <v>1</v>
      </c>
      <c r="AK160">
        <v>1</v>
      </c>
      <c r="AL160">
        <v>1</v>
      </c>
      <c r="AN160">
        <v>0</v>
      </c>
      <c r="AO160">
        <v>1</v>
      </c>
      <c r="AP160">
        <v>0</v>
      </c>
      <c r="AQ160">
        <v>0</v>
      </c>
      <c r="AR160">
        <v>0</v>
      </c>
      <c r="AS160" t="s">
        <v>3</v>
      </c>
      <c r="AT160">
        <v>6.56</v>
      </c>
      <c r="AU160" t="s">
        <v>3</v>
      </c>
      <c r="AV160">
        <v>1</v>
      </c>
      <c r="AW160">
        <v>2</v>
      </c>
      <c r="AX160">
        <v>54437436</v>
      </c>
      <c r="AY160">
        <v>1</v>
      </c>
      <c r="AZ160">
        <v>0</v>
      </c>
      <c r="BA160">
        <v>160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CX160">
        <f>ROUND(Y160*Source!I459,9)</f>
        <v>39.36</v>
      </c>
      <c r="CY160">
        <f t="shared" si="65"/>
        <v>0</v>
      </c>
      <c r="CZ160">
        <f t="shared" si="66"/>
        <v>0</v>
      </c>
      <c r="DA160">
        <f t="shared" si="67"/>
        <v>1</v>
      </c>
      <c r="DB160">
        <f t="shared" si="73"/>
        <v>0</v>
      </c>
      <c r="DC160">
        <f t="shared" si="74"/>
        <v>0</v>
      </c>
      <c r="DD160" t="s">
        <v>3</v>
      </c>
      <c r="DE160" t="s">
        <v>3</v>
      </c>
      <c r="DF160">
        <f t="shared" si="70"/>
        <v>0</v>
      </c>
      <c r="DG160">
        <f t="shared" si="62"/>
        <v>0</v>
      </c>
      <c r="DH160">
        <f t="shared" si="63"/>
        <v>0</v>
      </c>
      <c r="DI160">
        <f t="shared" si="61"/>
        <v>0</v>
      </c>
      <c r="DJ160">
        <f t="shared" si="71"/>
        <v>0</v>
      </c>
      <c r="DK160">
        <v>0</v>
      </c>
    </row>
    <row r="161" spans="1:115" x14ac:dyDescent="0.2">
      <c r="A161">
        <f>ROW(Source!A460)</f>
        <v>460</v>
      </c>
      <c r="B161">
        <v>54436342</v>
      </c>
      <c r="C161">
        <v>54437437</v>
      </c>
      <c r="D161">
        <v>30515951</v>
      </c>
      <c r="E161">
        <v>30515945</v>
      </c>
      <c r="F161">
        <v>1</v>
      </c>
      <c r="G161">
        <v>30515945</v>
      </c>
      <c r="H161">
        <v>1</v>
      </c>
      <c r="I161" t="s">
        <v>477</v>
      </c>
      <c r="J161" t="s">
        <v>3</v>
      </c>
      <c r="K161" t="s">
        <v>478</v>
      </c>
      <c r="L161">
        <v>1191</v>
      </c>
      <c r="N161">
        <v>1013</v>
      </c>
      <c r="O161" t="s">
        <v>479</v>
      </c>
      <c r="P161" t="s">
        <v>479</v>
      </c>
      <c r="Q161">
        <v>1</v>
      </c>
      <c r="W161">
        <v>0</v>
      </c>
      <c r="X161">
        <v>476480486</v>
      </c>
      <c r="Y161">
        <f t="shared" si="72"/>
        <v>20.7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1</v>
      </c>
      <c r="AJ161">
        <v>1</v>
      </c>
      <c r="AK161">
        <v>1</v>
      </c>
      <c r="AL161">
        <v>1</v>
      </c>
      <c r="AN161">
        <v>0</v>
      </c>
      <c r="AO161">
        <v>1</v>
      </c>
      <c r="AP161">
        <v>0</v>
      </c>
      <c r="AQ161">
        <v>0</v>
      </c>
      <c r="AR161">
        <v>0</v>
      </c>
      <c r="AS161" t="s">
        <v>3</v>
      </c>
      <c r="AT161">
        <v>20.7</v>
      </c>
      <c r="AU161" t="s">
        <v>3</v>
      </c>
      <c r="AV161">
        <v>1</v>
      </c>
      <c r="AW161">
        <v>2</v>
      </c>
      <c r="AX161">
        <v>54437439</v>
      </c>
      <c r="AY161">
        <v>1</v>
      </c>
      <c r="AZ161">
        <v>0</v>
      </c>
      <c r="BA161">
        <v>161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CX161">
        <f>ROUND(Y161*Source!I460,9)</f>
        <v>13.455</v>
      </c>
      <c r="CY161">
        <f t="shared" si="65"/>
        <v>0</v>
      </c>
      <c r="CZ161">
        <f t="shared" si="66"/>
        <v>0</v>
      </c>
      <c r="DA161">
        <f t="shared" si="67"/>
        <v>1</v>
      </c>
      <c r="DB161">
        <f t="shared" si="73"/>
        <v>0</v>
      </c>
      <c r="DC161">
        <f t="shared" si="74"/>
        <v>0</v>
      </c>
      <c r="DD161" t="s">
        <v>3</v>
      </c>
      <c r="DE161" t="s">
        <v>3</v>
      </c>
      <c r="DF161">
        <f t="shared" si="70"/>
        <v>0</v>
      </c>
      <c r="DG161">
        <f t="shared" si="62"/>
        <v>0</v>
      </c>
      <c r="DH161">
        <f t="shared" si="63"/>
        <v>0</v>
      </c>
      <c r="DI161">
        <f t="shared" ref="DI161:DI192" si="75">ROUND(AH161*CX161,2)</f>
        <v>0</v>
      </c>
      <c r="DJ161">
        <f t="shared" si="71"/>
        <v>0</v>
      </c>
      <c r="DK161">
        <v>0</v>
      </c>
    </row>
    <row r="162" spans="1:115" x14ac:dyDescent="0.2">
      <c r="A162">
        <f>ROW(Source!A461)</f>
        <v>461</v>
      </c>
      <c r="B162">
        <v>54436342</v>
      </c>
      <c r="C162">
        <v>54437440</v>
      </c>
      <c r="D162">
        <v>30515951</v>
      </c>
      <c r="E162">
        <v>30515945</v>
      </c>
      <c r="F162">
        <v>1</v>
      </c>
      <c r="G162">
        <v>30515945</v>
      </c>
      <c r="H162">
        <v>1</v>
      </c>
      <c r="I162" t="s">
        <v>477</v>
      </c>
      <c r="J162" t="s">
        <v>3</v>
      </c>
      <c r="K162" t="s">
        <v>478</v>
      </c>
      <c r="L162">
        <v>1191</v>
      </c>
      <c r="N162">
        <v>1013</v>
      </c>
      <c r="O162" t="s">
        <v>479</v>
      </c>
      <c r="P162" t="s">
        <v>479</v>
      </c>
      <c r="Q162">
        <v>1</v>
      </c>
      <c r="W162">
        <v>0</v>
      </c>
      <c r="X162">
        <v>476480486</v>
      </c>
      <c r="Y162">
        <f t="shared" si="72"/>
        <v>5.15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1</v>
      </c>
      <c r="AJ162">
        <v>1</v>
      </c>
      <c r="AK162">
        <v>1</v>
      </c>
      <c r="AL162">
        <v>1</v>
      </c>
      <c r="AN162">
        <v>0</v>
      </c>
      <c r="AO162">
        <v>1</v>
      </c>
      <c r="AP162">
        <v>1</v>
      </c>
      <c r="AQ162">
        <v>0</v>
      </c>
      <c r="AR162">
        <v>0</v>
      </c>
      <c r="AS162" t="s">
        <v>3</v>
      </c>
      <c r="AT162">
        <v>5.15</v>
      </c>
      <c r="AU162" t="s">
        <v>3</v>
      </c>
      <c r="AV162">
        <v>1</v>
      </c>
      <c r="AW162">
        <v>2</v>
      </c>
      <c r="AX162">
        <v>54437442</v>
      </c>
      <c r="AY162">
        <v>1</v>
      </c>
      <c r="AZ162">
        <v>0</v>
      </c>
      <c r="BA162">
        <v>162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CX162">
        <f>ROUND(Y162*Source!I461,9)</f>
        <v>1.4419999999999999</v>
      </c>
      <c r="CY162">
        <f t="shared" si="65"/>
        <v>0</v>
      </c>
      <c r="CZ162">
        <f t="shared" si="66"/>
        <v>0</v>
      </c>
      <c r="DA162">
        <f t="shared" si="67"/>
        <v>1</v>
      </c>
      <c r="DB162">
        <f t="shared" si="73"/>
        <v>0</v>
      </c>
      <c r="DC162">
        <f t="shared" si="74"/>
        <v>0</v>
      </c>
      <c r="DD162" t="s">
        <v>3</v>
      </c>
      <c r="DE162" t="s">
        <v>3</v>
      </c>
      <c r="DF162">
        <f t="shared" si="70"/>
        <v>0</v>
      </c>
      <c r="DG162">
        <f t="shared" si="62"/>
        <v>0</v>
      </c>
      <c r="DH162">
        <f t="shared" si="63"/>
        <v>0</v>
      </c>
      <c r="DI162">
        <f t="shared" si="75"/>
        <v>0</v>
      </c>
      <c r="DJ162">
        <f t="shared" si="71"/>
        <v>0</v>
      </c>
      <c r="DK162">
        <v>0</v>
      </c>
    </row>
    <row r="163" spans="1:115" x14ac:dyDescent="0.2">
      <c r="A163">
        <f>ROW(Source!A462)</f>
        <v>462</v>
      </c>
      <c r="B163">
        <v>54436342</v>
      </c>
      <c r="C163">
        <v>54437443</v>
      </c>
      <c r="D163">
        <v>30515951</v>
      </c>
      <c r="E163">
        <v>30515945</v>
      </c>
      <c r="F163">
        <v>1</v>
      </c>
      <c r="G163">
        <v>30515945</v>
      </c>
      <c r="H163">
        <v>1</v>
      </c>
      <c r="I163" t="s">
        <v>477</v>
      </c>
      <c r="J163" t="s">
        <v>3</v>
      </c>
      <c r="K163" t="s">
        <v>478</v>
      </c>
      <c r="L163">
        <v>1191</v>
      </c>
      <c r="N163">
        <v>1013</v>
      </c>
      <c r="O163" t="s">
        <v>479</v>
      </c>
      <c r="P163" t="s">
        <v>479</v>
      </c>
      <c r="Q163">
        <v>1</v>
      </c>
      <c r="W163">
        <v>0</v>
      </c>
      <c r="X163">
        <v>476480486</v>
      </c>
      <c r="Y163">
        <f t="shared" si="72"/>
        <v>6.18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1</v>
      </c>
      <c r="AJ163">
        <v>1</v>
      </c>
      <c r="AK163">
        <v>1</v>
      </c>
      <c r="AL163">
        <v>1</v>
      </c>
      <c r="AN163">
        <v>0</v>
      </c>
      <c r="AO163">
        <v>1</v>
      </c>
      <c r="AP163">
        <v>0</v>
      </c>
      <c r="AQ163">
        <v>0</v>
      </c>
      <c r="AR163">
        <v>0</v>
      </c>
      <c r="AS163" t="s">
        <v>3</v>
      </c>
      <c r="AT163">
        <v>6.18</v>
      </c>
      <c r="AU163" t="s">
        <v>3</v>
      </c>
      <c r="AV163">
        <v>1</v>
      </c>
      <c r="AW163">
        <v>2</v>
      </c>
      <c r="AX163">
        <v>54437445</v>
      </c>
      <c r="AY163">
        <v>1</v>
      </c>
      <c r="AZ163">
        <v>0</v>
      </c>
      <c r="BA163">
        <v>163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CX163">
        <f>ROUND(Y163*Source!I462,9)</f>
        <v>0.92700000000000005</v>
      </c>
      <c r="CY163">
        <f t="shared" si="65"/>
        <v>0</v>
      </c>
      <c r="CZ163">
        <f t="shared" si="66"/>
        <v>0</v>
      </c>
      <c r="DA163">
        <f t="shared" si="67"/>
        <v>1</v>
      </c>
      <c r="DB163">
        <f t="shared" si="73"/>
        <v>0</v>
      </c>
      <c r="DC163">
        <f t="shared" si="74"/>
        <v>0</v>
      </c>
      <c r="DD163" t="s">
        <v>3</v>
      </c>
      <c r="DE163" t="s">
        <v>3</v>
      </c>
      <c r="DF163">
        <f t="shared" si="70"/>
        <v>0</v>
      </c>
      <c r="DG163">
        <f t="shared" si="62"/>
        <v>0</v>
      </c>
      <c r="DH163">
        <f t="shared" si="63"/>
        <v>0</v>
      </c>
      <c r="DI163">
        <f t="shared" si="75"/>
        <v>0</v>
      </c>
      <c r="DJ163">
        <f t="shared" si="71"/>
        <v>0</v>
      </c>
      <c r="DK163">
        <v>0</v>
      </c>
    </row>
    <row r="164" spans="1:115" x14ac:dyDescent="0.2">
      <c r="A164">
        <f>ROW(Source!A463)</f>
        <v>463</v>
      </c>
      <c r="B164">
        <v>54436342</v>
      </c>
      <c r="C164">
        <v>54437446</v>
      </c>
      <c r="D164">
        <v>30515951</v>
      </c>
      <c r="E164">
        <v>30515945</v>
      </c>
      <c r="F164">
        <v>1</v>
      </c>
      <c r="G164">
        <v>30515945</v>
      </c>
      <c r="H164">
        <v>1</v>
      </c>
      <c r="I164" t="s">
        <v>477</v>
      </c>
      <c r="J164" t="s">
        <v>3</v>
      </c>
      <c r="K164" t="s">
        <v>478</v>
      </c>
      <c r="L164">
        <v>1191</v>
      </c>
      <c r="N164">
        <v>1013</v>
      </c>
      <c r="O164" t="s">
        <v>479</v>
      </c>
      <c r="P164" t="s">
        <v>479</v>
      </c>
      <c r="Q164">
        <v>1</v>
      </c>
      <c r="W164">
        <v>0</v>
      </c>
      <c r="X164">
        <v>476480486</v>
      </c>
      <c r="Y164">
        <f t="shared" si="72"/>
        <v>7.21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1</v>
      </c>
      <c r="AJ164">
        <v>1</v>
      </c>
      <c r="AK164">
        <v>1</v>
      </c>
      <c r="AL164">
        <v>1</v>
      </c>
      <c r="AN164">
        <v>0</v>
      </c>
      <c r="AO164">
        <v>1</v>
      </c>
      <c r="AP164">
        <v>0</v>
      </c>
      <c r="AQ164">
        <v>0</v>
      </c>
      <c r="AR164">
        <v>0</v>
      </c>
      <c r="AS164" t="s">
        <v>3</v>
      </c>
      <c r="AT164">
        <v>7.21</v>
      </c>
      <c r="AU164" t="s">
        <v>3</v>
      </c>
      <c r="AV164">
        <v>1</v>
      </c>
      <c r="AW164">
        <v>2</v>
      </c>
      <c r="AX164">
        <v>54437448</v>
      </c>
      <c r="AY164">
        <v>1</v>
      </c>
      <c r="AZ164">
        <v>0</v>
      </c>
      <c r="BA164">
        <v>164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CX164">
        <f>ROUND(Y164*Source!I463,9)</f>
        <v>2.8839999999999999</v>
      </c>
      <c r="CY164">
        <f t="shared" si="65"/>
        <v>0</v>
      </c>
      <c r="CZ164">
        <f t="shared" si="66"/>
        <v>0</v>
      </c>
      <c r="DA164">
        <f t="shared" si="67"/>
        <v>1</v>
      </c>
      <c r="DB164">
        <f t="shared" si="73"/>
        <v>0</v>
      </c>
      <c r="DC164">
        <f t="shared" si="74"/>
        <v>0</v>
      </c>
      <c r="DD164" t="s">
        <v>3</v>
      </c>
      <c r="DE164" t="s">
        <v>3</v>
      </c>
      <c r="DF164">
        <f t="shared" si="70"/>
        <v>0</v>
      </c>
      <c r="DG164">
        <f t="shared" si="62"/>
        <v>0</v>
      </c>
      <c r="DH164">
        <f t="shared" si="63"/>
        <v>0</v>
      </c>
      <c r="DI164">
        <f t="shared" si="75"/>
        <v>0</v>
      </c>
      <c r="DJ164">
        <f t="shared" si="71"/>
        <v>0</v>
      </c>
      <c r="DK164">
        <v>0</v>
      </c>
    </row>
    <row r="165" spans="1:115" x14ac:dyDescent="0.2">
      <c r="A165">
        <f>ROW(Source!A464)</f>
        <v>464</v>
      </c>
      <c r="B165">
        <v>54436342</v>
      </c>
      <c r="C165">
        <v>54437449</v>
      </c>
      <c r="D165">
        <v>30515951</v>
      </c>
      <c r="E165">
        <v>30515945</v>
      </c>
      <c r="F165">
        <v>1</v>
      </c>
      <c r="G165">
        <v>30515945</v>
      </c>
      <c r="H165">
        <v>1</v>
      </c>
      <c r="I165" t="s">
        <v>477</v>
      </c>
      <c r="J165" t="s">
        <v>3</v>
      </c>
      <c r="K165" t="s">
        <v>478</v>
      </c>
      <c r="L165">
        <v>1191</v>
      </c>
      <c r="N165">
        <v>1013</v>
      </c>
      <c r="O165" t="s">
        <v>479</v>
      </c>
      <c r="P165" t="s">
        <v>479</v>
      </c>
      <c r="Q165">
        <v>1</v>
      </c>
      <c r="W165">
        <v>0</v>
      </c>
      <c r="X165">
        <v>476480486</v>
      </c>
      <c r="Y165">
        <f t="shared" si="72"/>
        <v>2.0699999999999998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1</v>
      </c>
      <c r="AJ165">
        <v>1</v>
      </c>
      <c r="AK165">
        <v>1</v>
      </c>
      <c r="AL165">
        <v>1</v>
      </c>
      <c r="AN165">
        <v>0</v>
      </c>
      <c r="AO165">
        <v>1</v>
      </c>
      <c r="AP165">
        <v>1</v>
      </c>
      <c r="AQ165">
        <v>0</v>
      </c>
      <c r="AR165">
        <v>0</v>
      </c>
      <c r="AS165" t="s">
        <v>3</v>
      </c>
      <c r="AT165">
        <v>2.0699999999999998</v>
      </c>
      <c r="AU165" t="s">
        <v>3</v>
      </c>
      <c r="AV165">
        <v>1</v>
      </c>
      <c r="AW165">
        <v>2</v>
      </c>
      <c r="AX165">
        <v>54437451</v>
      </c>
      <c r="AY165">
        <v>1</v>
      </c>
      <c r="AZ165">
        <v>0</v>
      </c>
      <c r="BA165">
        <v>165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CX165">
        <f>ROUND(Y165*Source!I464,9)</f>
        <v>6.21</v>
      </c>
      <c r="CY165">
        <f t="shared" si="65"/>
        <v>0</v>
      </c>
      <c r="CZ165">
        <f t="shared" si="66"/>
        <v>0</v>
      </c>
      <c r="DA165">
        <f t="shared" si="67"/>
        <v>1</v>
      </c>
      <c r="DB165">
        <f t="shared" si="73"/>
        <v>0</v>
      </c>
      <c r="DC165">
        <f t="shared" si="74"/>
        <v>0</v>
      </c>
      <c r="DD165" t="s">
        <v>3</v>
      </c>
      <c r="DE165" t="s">
        <v>3</v>
      </c>
      <c r="DF165">
        <f t="shared" si="70"/>
        <v>0</v>
      </c>
      <c r="DG165">
        <f t="shared" si="62"/>
        <v>0</v>
      </c>
      <c r="DH165">
        <f t="shared" si="63"/>
        <v>0</v>
      </c>
      <c r="DI165">
        <f t="shared" si="75"/>
        <v>0</v>
      </c>
      <c r="DJ165">
        <f t="shared" si="71"/>
        <v>0</v>
      </c>
      <c r="DK165">
        <v>0</v>
      </c>
    </row>
    <row r="166" spans="1:115" x14ac:dyDescent="0.2">
      <c r="A166">
        <f>ROW(Source!A465)</f>
        <v>465</v>
      </c>
      <c r="B166">
        <v>54436342</v>
      </c>
      <c r="C166">
        <v>54437452</v>
      </c>
      <c r="D166">
        <v>30515951</v>
      </c>
      <c r="E166">
        <v>30515945</v>
      </c>
      <c r="F166">
        <v>1</v>
      </c>
      <c r="G166">
        <v>30515945</v>
      </c>
      <c r="H166">
        <v>1</v>
      </c>
      <c r="I166" t="s">
        <v>477</v>
      </c>
      <c r="J166" t="s">
        <v>3</v>
      </c>
      <c r="K166" t="s">
        <v>478</v>
      </c>
      <c r="L166">
        <v>1191</v>
      </c>
      <c r="N166">
        <v>1013</v>
      </c>
      <c r="O166" t="s">
        <v>479</v>
      </c>
      <c r="P166" t="s">
        <v>479</v>
      </c>
      <c r="Q166">
        <v>1</v>
      </c>
      <c r="W166">
        <v>0</v>
      </c>
      <c r="X166">
        <v>476480486</v>
      </c>
      <c r="Y166">
        <f t="shared" si="72"/>
        <v>73.5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1</v>
      </c>
      <c r="AJ166">
        <v>1</v>
      </c>
      <c r="AK166">
        <v>1</v>
      </c>
      <c r="AL166">
        <v>1</v>
      </c>
      <c r="AN166">
        <v>0</v>
      </c>
      <c r="AO166">
        <v>1</v>
      </c>
      <c r="AP166">
        <v>1</v>
      </c>
      <c r="AQ166">
        <v>0</v>
      </c>
      <c r="AR166">
        <v>0</v>
      </c>
      <c r="AS166" t="s">
        <v>3</v>
      </c>
      <c r="AT166">
        <v>73.5</v>
      </c>
      <c r="AU166" t="s">
        <v>3</v>
      </c>
      <c r="AV166">
        <v>1</v>
      </c>
      <c r="AW166">
        <v>2</v>
      </c>
      <c r="AX166">
        <v>54437454</v>
      </c>
      <c r="AY166">
        <v>1</v>
      </c>
      <c r="AZ166">
        <v>0</v>
      </c>
      <c r="BA166">
        <v>166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CX166">
        <f>ROUND(Y166*Source!I465,9)</f>
        <v>3.6749999999999998</v>
      </c>
      <c r="CY166">
        <f t="shared" si="65"/>
        <v>0</v>
      </c>
      <c r="CZ166">
        <f t="shared" si="66"/>
        <v>0</v>
      </c>
      <c r="DA166">
        <f t="shared" si="67"/>
        <v>1</v>
      </c>
      <c r="DB166">
        <f t="shared" si="73"/>
        <v>0</v>
      </c>
      <c r="DC166">
        <f t="shared" si="74"/>
        <v>0</v>
      </c>
      <c r="DD166" t="s">
        <v>3</v>
      </c>
      <c r="DE166" t="s">
        <v>3</v>
      </c>
      <c r="DF166">
        <f t="shared" si="70"/>
        <v>0</v>
      </c>
      <c r="DG166">
        <f t="shared" si="62"/>
        <v>0</v>
      </c>
      <c r="DH166">
        <f t="shared" si="63"/>
        <v>0</v>
      </c>
      <c r="DI166">
        <f t="shared" si="75"/>
        <v>0</v>
      </c>
      <c r="DJ166">
        <f t="shared" si="71"/>
        <v>0</v>
      </c>
      <c r="DK166">
        <v>0</v>
      </c>
    </row>
    <row r="167" spans="1:115" x14ac:dyDescent="0.2">
      <c r="A167">
        <f>ROW(Source!A466)</f>
        <v>466</v>
      </c>
      <c r="B167">
        <v>54436342</v>
      </c>
      <c r="C167">
        <v>54437455</v>
      </c>
      <c r="D167">
        <v>30515951</v>
      </c>
      <c r="E167">
        <v>30515945</v>
      </c>
      <c r="F167">
        <v>1</v>
      </c>
      <c r="G167">
        <v>30515945</v>
      </c>
      <c r="H167">
        <v>1</v>
      </c>
      <c r="I167" t="s">
        <v>477</v>
      </c>
      <c r="J167" t="s">
        <v>3</v>
      </c>
      <c r="K167" t="s">
        <v>478</v>
      </c>
      <c r="L167">
        <v>1191</v>
      </c>
      <c r="N167">
        <v>1013</v>
      </c>
      <c r="O167" t="s">
        <v>479</v>
      </c>
      <c r="P167" t="s">
        <v>479</v>
      </c>
      <c r="Q167">
        <v>1</v>
      </c>
      <c r="W167">
        <v>0</v>
      </c>
      <c r="X167">
        <v>476480486</v>
      </c>
      <c r="Y167">
        <f t="shared" si="72"/>
        <v>37.229999999999997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1</v>
      </c>
      <c r="AJ167">
        <v>1</v>
      </c>
      <c r="AK167">
        <v>1</v>
      </c>
      <c r="AL167">
        <v>1</v>
      </c>
      <c r="AN167">
        <v>0</v>
      </c>
      <c r="AO167">
        <v>1</v>
      </c>
      <c r="AP167">
        <v>0</v>
      </c>
      <c r="AQ167">
        <v>0</v>
      </c>
      <c r="AR167">
        <v>0</v>
      </c>
      <c r="AS167" t="s">
        <v>3</v>
      </c>
      <c r="AT167">
        <v>37.229999999999997</v>
      </c>
      <c r="AU167" t="s">
        <v>3</v>
      </c>
      <c r="AV167">
        <v>1</v>
      </c>
      <c r="AW167">
        <v>2</v>
      </c>
      <c r="AX167">
        <v>54437457</v>
      </c>
      <c r="AY167">
        <v>1</v>
      </c>
      <c r="AZ167">
        <v>0</v>
      </c>
      <c r="BA167">
        <v>167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CX167">
        <f>ROUND(Y167*Source!I466,9)</f>
        <v>0.74460000000000004</v>
      </c>
      <c r="CY167">
        <f t="shared" si="65"/>
        <v>0</v>
      </c>
      <c r="CZ167">
        <f t="shared" si="66"/>
        <v>0</v>
      </c>
      <c r="DA167">
        <f t="shared" si="67"/>
        <v>1</v>
      </c>
      <c r="DB167">
        <f t="shared" si="73"/>
        <v>0</v>
      </c>
      <c r="DC167">
        <f t="shared" si="74"/>
        <v>0</v>
      </c>
      <c r="DD167" t="s">
        <v>3</v>
      </c>
      <c r="DE167" t="s">
        <v>3</v>
      </c>
      <c r="DF167">
        <f t="shared" si="70"/>
        <v>0</v>
      </c>
      <c r="DG167">
        <f t="shared" si="62"/>
        <v>0</v>
      </c>
      <c r="DH167">
        <f t="shared" si="63"/>
        <v>0</v>
      </c>
      <c r="DI167">
        <f t="shared" si="75"/>
        <v>0</v>
      </c>
      <c r="DJ167">
        <f t="shared" si="71"/>
        <v>0</v>
      </c>
      <c r="DK167">
        <v>0</v>
      </c>
    </row>
    <row r="168" spans="1:115" x14ac:dyDescent="0.2">
      <c r="A168">
        <f>ROW(Source!A467)</f>
        <v>467</v>
      </c>
      <c r="B168">
        <v>54436342</v>
      </c>
      <c r="C168">
        <v>54437458</v>
      </c>
      <c r="D168">
        <v>30515951</v>
      </c>
      <c r="E168">
        <v>30515945</v>
      </c>
      <c r="F168">
        <v>1</v>
      </c>
      <c r="G168">
        <v>30515945</v>
      </c>
      <c r="H168">
        <v>1</v>
      </c>
      <c r="I168" t="s">
        <v>477</v>
      </c>
      <c r="J168" t="s">
        <v>3</v>
      </c>
      <c r="K168" t="s">
        <v>478</v>
      </c>
      <c r="L168">
        <v>1191</v>
      </c>
      <c r="N168">
        <v>1013</v>
      </c>
      <c r="O168" t="s">
        <v>479</v>
      </c>
      <c r="P168" t="s">
        <v>479</v>
      </c>
      <c r="Q168">
        <v>1</v>
      </c>
      <c r="W168">
        <v>0</v>
      </c>
      <c r="X168">
        <v>476480486</v>
      </c>
      <c r="Y168">
        <f t="shared" si="72"/>
        <v>34.1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1</v>
      </c>
      <c r="AJ168">
        <v>1</v>
      </c>
      <c r="AK168">
        <v>1</v>
      </c>
      <c r="AL168">
        <v>1</v>
      </c>
      <c r="AN168">
        <v>0</v>
      </c>
      <c r="AO168">
        <v>1</v>
      </c>
      <c r="AP168">
        <v>0</v>
      </c>
      <c r="AQ168">
        <v>0</v>
      </c>
      <c r="AR168">
        <v>0</v>
      </c>
      <c r="AS168" t="s">
        <v>3</v>
      </c>
      <c r="AT168">
        <v>34.1</v>
      </c>
      <c r="AU168" t="s">
        <v>3</v>
      </c>
      <c r="AV168">
        <v>1</v>
      </c>
      <c r="AW168">
        <v>2</v>
      </c>
      <c r="AX168">
        <v>54437460</v>
      </c>
      <c r="AY168">
        <v>1</v>
      </c>
      <c r="AZ168">
        <v>0</v>
      </c>
      <c r="BA168">
        <v>168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CX168">
        <f>ROUND(Y168*Source!I467,9)</f>
        <v>0.34100000000000003</v>
      </c>
      <c r="CY168">
        <f t="shared" si="65"/>
        <v>0</v>
      </c>
      <c r="CZ168">
        <f t="shared" si="66"/>
        <v>0</v>
      </c>
      <c r="DA168">
        <f t="shared" si="67"/>
        <v>1</v>
      </c>
      <c r="DB168">
        <f t="shared" si="73"/>
        <v>0</v>
      </c>
      <c r="DC168">
        <f t="shared" si="74"/>
        <v>0</v>
      </c>
      <c r="DD168" t="s">
        <v>3</v>
      </c>
      <c r="DE168" t="s">
        <v>3</v>
      </c>
      <c r="DF168">
        <f t="shared" si="70"/>
        <v>0</v>
      </c>
      <c r="DG168">
        <f t="shared" si="62"/>
        <v>0</v>
      </c>
      <c r="DH168">
        <f t="shared" si="63"/>
        <v>0</v>
      </c>
      <c r="DI168">
        <f t="shared" si="75"/>
        <v>0</v>
      </c>
      <c r="DJ168">
        <f t="shared" si="71"/>
        <v>0</v>
      </c>
      <c r="DK168">
        <v>0</v>
      </c>
    </row>
    <row r="169" spans="1:115" x14ac:dyDescent="0.2">
      <c r="A169">
        <f>ROW(Source!A468)</f>
        <v>468</v>
      </c>
      <c r="B169">
        <v>54436342</v>
      </c>
      <c r="C169">
        <v>54437461</v>
      </c>
      <c r="D169">
        <v>30515951</v>
      </c>
      <c r="E169">
        <v>30515945</v>
      </c>
      <c r="F169">
        <v>1</v>
      </c>
      <c r="G169">
        <v>30515945</v>
      </c>
      <c r="H169">
        <v>1</v>
      </c>
      <c r="I169" t="s">
        <v>477</v>
      </c>
      <c r="J169" t="s">
        <v>3</v>
      </c>
      <c r="K169" t="s">
        <v>478</v>
      </c>
      <c r="L169">
        <v>1191</v>
      </c>
      <c r="N169">
        <v>1013</v>
      </c>
      <c r="O169" t="s">
        <v>479</v>
      </c>
      <c r="P169" t="s">
        <v>479</v>
      </c>
      <c r="Q169">
        <v>1</v>
      </c>
      <c r="W169">
        <v>0</v>
      </c>
      <c r="X169">
        <v>476480486</v>
      </c>
      <c r="Y169">
        <f t="shared" si="72"/>
        <v>2.06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1</v>
      </c>
      <c r="AJ169">
        <v>1</v>
      </c>
      <c r="AK169">
        <v>1</v>
      </c>
      <c r="AL169">
        <v>1</v>
      </c>
      <c r="AN169">
        <v>0</v>
      </c>
      <c r="AO169">
        <v>1</v>
      </c>
      <c r="AP169">
        <v>0</v>
      </c>
      <c r="AQ169">
        <v>0</v>
      </c>
      <c r="AR169">
        <v>0</v>
      </c>
      <c r="AS169" t="s">
        <v>3</v>
      </c>
      <c r="AT169">
        <v>2.06</v>
      </c>
      <c r="AU169" t="s">
        <v>3</v>
      </c>
      <c r="AV169">
        <v>1</v>
      </c>
      <c r="AW169">
        <v>2</v>
      </c>
      <c r="AX169">
        <v>54437463</v>
      </c>
      <c r="AY169">
        <v>1</v>
      </c>
      <c r="AZ169">
        <v>0</v>
      </c>
      <c r="BA169">
        <v>169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CX169">
        <f>ROUND(Y169*Source!I468,9)</f>
        <v>4.12</v>
      </c>
      <c r="CY169">
        <f t="shared" si="65"/>
        <v>0</v>
      </c>
      <c r="CZ169">
        <f t="shared" si="66"/>
        <v>0</v>
      </c>
      <c r="DA169">
        <f t="shared" si="67"/>
        <v>1</v>
      </c>
      <c r="DB169">
        <f t="shared" si="73"/>
        <v>0</v>
      </c>
      <c r="DC169">
        <f t="shared" si="74"/>
        <v>0</v>
      </c>
      <c r="DD169" t="s">
        <v>3</v>
      </c>
      <c r="DE169" t="s">
        <v>3</v>
      </c>
      <c r="DF169">
        <f t="shared" si="70"/>
        <v>0</v>
      </c>
      <c r="DG169">
        <f t="shared" si="62"/>
        <v>0</v>
      </c>
      <c r="DH169">
        <f t="shared" si="63"/>
        <v>0</v>
      </c>
      <c r="DI169">
        <f t="shared" si="75"/>
        <v>0</v>
      </c>
      <c r="DJ169">
        <f t="shared" si="71"/>
        <v>0</v>
      </c>
      <c r="DK169">
        <v>0</v>
      </c>
    </row>
    <row r="170" spans="1:115" x14ac:dyDescent="0.2">
      <c r="A170">
        <f>ROW(Source!A469)</f>
        <v>469</v>
      </c>
      <c r="B170">
        <v>54436342</v>
      </c>
      <c r="C170">
        <v>54437464</v>
      </c>
      <c r="D170">
        <v>30515951</v>
      </c>
      <c r="E170">
        <v>30515945</v>
      </c>
      <c r="F170">
        <v>1</v>
      </c>
      <c r="G170">
        <v>30515945</v>
      </c>
      <c r="H170">
        <v>1</v>
      </c>
      <c r="I170" t="s">
        <v>477</v>
      </c>
      <c r="J170" t="s">
        <v>3</v>
      </c>
      <c r="K170" t="s">
        <v>478</v>
      </c>
      <c r="L170">
        <v>1191</v>
      </c>
      <c r="N170">
        <v>1013</v>
      </c>
      <c r="O170" t="s">
        <v>479</v>
      </c>
      <c r="P170" t="s">
        <v>479</v>
      </c>
      <c r="Q170">
        <v>1</v>
      </c>
      <c r="W170">
        <v>0</v>
      </c>
      <c r="X170">
        <v>476480486</v>
      </c>
      <c r="Y170">
        <f t="shared" si="72"/>
        <v>0.3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1</v>
      </c>
      <c r="AJ170">
        <v>1</v>
      </c>
      <c r="AK170">
        <v>1</v>
      </c>
      <c r="AL170">
        <v>1</v>
      </c>
      <c r="AN170">
        <v>0</v>
      </c>
      <c r="AO170">
        <v>1</v>
      </c>
      <c r="AP170">
        <v>0</v>
      </c>
      <c r="AQ170">
        <v>0</v>
      </c>
      <c r="AR170">
        <v>0</v>
      </c>
      <c r="AS170" t="s">
        <v>3</v>
      </c>
      <c r="AT170">
        <v>0.3</v>
      </c>
      <c r="AU170" t="s">
        <v>3</v>
      </c>
      <c r="AV170">
        <v>1</v>
      </c>
      <c r="AW170">
        <v>2</v>
      </c>
      <c r="AX170">
        <v>54437467</v>
      </c>
      <c r="AY170">
        <v>1</v>
      </c>
      <c r="AZ170">
        <v>0</v>
      </c>
      <c r="BA170">
        <v>170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CX170">
        <f>ROUND(Y170*Source!I469,9)</f>
        <v>4.2</v>
      </c>
      <c r="CY170">
        <f t="shared" si="65"/>
        <v>0</v>
      </c>
      <c r="CZ170">
        <f t="shared" si="66"/>
        <v>0</v>
      </c>
      <c r="DA170">
        <f t="shared" si="67"/>
        <v>1</v>
      </c>
      <c r="DB170">
        <f t="shared" si="73"/>
        <v>0</v>
      </c>
      <c r="DC170">
        <f t="shared" si="74"/>
        <v>0</v>
      </c>
      <c r="DD170" t="s">
        <v>3</v>
      </c>
      <c r="DE170" t="s">
        <v>3</v>
      </c>
      <c r="DF170">
        <f t="shared" si="70"/>
        <v>0</v>
      </c>
      <c r="DG170">
        <f t="shared" si="62"/>
        <v>0</v>
      </c>
      <c r="DH170">
        <f t="shared" si="63"/>
        <v>0</v>
      </c>
      <c r="DI170">
        <f t="shared" si="75"/>
        <v>0</v>
      </c>
      <c r="DJ170">
        <f t="shared" si="71"/>
        <v>0</v>
      </c>
      <c r="DK170">
        <v>0</v>
      </c>
    </row>
    <row r="171" spans="1:115" x14ac:dyDescent="0.2">
      <c r="A171">
        <f>ROW(Source!A469)</f>
        <v>469</v>
      </c>
      <c r="B171">
        <v>54436342</v>
      </c>
      <c r="C171">
        <v>54437464</v>
      </c>
      <c r="D171">
        <v>30541193</v>
      </c>
      <c r="E171">
        <v>30515945</v>
      </c>
      <c r="F171">
        <v>1</v>
      </c>
      <c r="G171">
        <v>30515945</v>
      </c>
      <c r="H171">
        <v>3</v>
      </c>
      <c r="I171" t="s">
        <v>541</v>
      </c>
      <c r="J171" t="s">
        <v>3</v>
      </c>
      <c r="K171" t="s">
        <v>542</v>
      </c>
      <c r="L171">
        <v>1348</v>
      </c>
      <c r="N171">
        <v>1009</v>
      </c>
      <c r="O171" t="s">
        <v>51</v>
      </c>
      <c r="P171" t="s">
        <v>51</v>
      </c>
      <c r="Q171">
        <v>1000</v>
      </c>
      <c r="W171">
        <v>0</v>
      </c>
      <c r="X171">
        <v>-783086922</v>
      </c>
      <c r="Y171">
        <f t="shared" si="72"/>
        <v>1E-3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1</v>
      </c>
      <c r="AJ171">
        <v>1</v>
      </c>
      <c r="AK171">
        <v>1</v>
      </c>
      <c r="AL171">
        <v>1</v>
      </c>
      <c r="AN171">
        <v>0</v>
      </c>
      <c r="AO171">
        <v>1</v>
      </c>
      <c r="AP171">
        <v>0</v>
      </c>
      <c r="AQ171">
        <v>0</v>
      </c>
      <c r="AR171">
        <v>0</v>
      </c>
      <c r="AS171" t="s">
        <v>3</v>
      </c>
      <c r="AT171">
        <v>1E-3</v>
      </c>
      <c r="AU171" t="s">
        <v>3</v>
      </c>
      <c r="AV171">
        <v>0</v>
      </c>
      <c r="AW171">
        <v>2</v>
      </c>
      <c r="AX171">
        <v>54437468</v>
      </c>
      <c r="AY171">
        <v>1</v>
      </c>
      <c r="AZ171">
        <v>0</v>
      </c>
      <c r="BA171">
        <v>171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CX171">
        <f>ROUND(Y171*Source!I469,9)</f>
        <v>1.4E-2</v>
      </c>
      <c r="CY171">
        <f>AA171</f>
        <v>0</v>
      </c>
      <c r="CZ171">
        <f>AE171</f>
        <v>0</v>
      </c>
      <c r="DA171">
        <f>AI171</f>
        <v>1</v>
      </c>
      <c r="DB171">
        <f t="shared" si="73"/>
        <v>0</v>
      </c>
      <c r="DC171">
        <f t="shared" si="74"/>
        <v>0</v>
      </c>
      <c r="DD171" t="s">
        <v>3</v>
      </c>
      <c r="DE171" t="s">
        <v>3</v>
      </c>
      <c r="DF171">
        <f t="shared" si="70"/>
        <v>0</v>
      </c>
      <c r="DG171">
        <f t="shared" si="62"/>
        <v>0</v>
      </c>
      <c r="DH171">
        <f t="shared" si="63"/>
        <v>0</v>
      </c>
      <c r="DI171">
        <f t="shared" si="75"/>
        <v>0</v>
      </c>
      <c r="DJ171">
        <f>DF171</f>
        <v>0</v>
      </c>
      <c r="DK171">
        <v>0</v>
      </c>
    </row>
    <row r="172" spans="1:115" x14ac:dyDescent="0.2">
      <c r="A172">
        <f>ROW(Source!A601)</f>
        <v>601</v>
      </c>
      <c r="B172">
        <v>54436342</v>
      </c>
      <c r="C172">
        <v>54437666</v>
      </c>
      <c r="D172">
        <v>30515951</v>
      </c>
      <c r="E172">
        <v>30515945</v>
      </c>
      <c r="F172">
        <v>1</v>
      </c>
      <c r="G172">
        <v>30515945</v>
      </c>
      <c r="H172">
        <v>1</v>
      </c>
      <c r="I172" t="s">
        <v>477</v>
      </c>
      <c r="J172" t="s">
        <v>3</v>
      </c>
      <c r="K172" t="s">
        <v>478</v>
      </c>
      <c r="L172">
        <v>1191</v>
      </c>
      <c r="N172">
        <v>1013</v>
      </c>
      <c r="O172" t="s">
        <v>479</v>
      </c>
      <c r="P172" t="s">
        <v>479</v>
      </c>
      <c r="Q172">
        <v>1</v>
      </c>
      <c r="W172">
        <v>0</v>
      </c>
      <c r="X172">
        <v>476480486</v>
      </c>
      <c r="Y172">
        <f t="shared" si="72"/>
        <v>1.8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1</v>
      </c>
      <c r="AJ172">
        <v>1</v>
      </c>
      <c r="AK172">
        <v>1</v>
      </c>
      <c r="AL172">
        <v>1</v>
      </c>
      <c r="AN172">
        <v>0</v>
      </c>
      <c r="AO172">
        <v>1</v>
      </c>
      <c r="AP172">
        <v>0</v>
      </c>
      <c r="AQ172">
        <v>0</v>
      </c>
      <c r="AR172">
        <v>0</v>
      </c>
      <c r="AS172" t="s">
        <v>3</v>
      </c>
      <c r="AT172">
        <v>1.8</v>
      </c>
      <c r="AU172" t="s">
        <v>3</v>
      </c>
      <c r="AV172">
        <v>1</v>
      </c>
      <c r="AW172">
        <v>2</v>
      </c>
      <c r="AX172">
        <v>54437668</v>
      </c>
      <c r="AY172">
        <v>1</v>
      </c>
      <c r="AZ172">
        <v>0</v>
      </c>
      <c r="BA172">
        <v>172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CX172">
        <f>ROUND(Y172*Source!I601,9)</f>
        <v>43.2</v>
      </c>
      <c r="CY172">
        <f t="shared" ref="CY172:CY192" si="76">AD172</f>
        <v>0</v>
      </c>
      <c r="CZ172">
        <f t="shared" ref="CZ172:CZ192" si="77">AH172</f>
        <v>0</v>
      </c>
      <c r="DA172">
        <f t="shared" ref="DA172:DA192" si="78">AL172</f>
        <v>1</v>
      </c>
      <c r="DB172">
        <f t="shared" si="73"/>
        <v>0</v>
      </c>
      <c r="DC172">
        <f t="shared" si="74"/>
        <v>0</v>
      </c>
      <c r="DD172" t="s">
        <v>3</v>
      </c>
      <c r="DE172" t="s">
        <v>3</v>
      </c>
      <c r="DF172">
        <f t="shared" si="70"/>
        <v>0</v>
      </c>
      <c r="DG172">
        <f t="shared" si="62"/>
        <v>0</v>
      </c>
      <c r="DH172">
        <f t="shared" si="63"/>
        <v>0</v>
      </c>
      <c r="DI172">
        <f t="shared" si="75"/>
        <v>0</v>
      </c>
      <c r="DJ172">
        <f t="shared" ref="DJ172:DJ192" si="79">DI172</f>
        <v>0</v>
      </c>
      <c r="DK172">
        <v>0</v>
      </c>
    </row>
    <row r="173" spans="1:115" x14ac:dyDescent="0.2">
      <c r="A173">
        <f>ROW(Source!A602)</f>
        <v>602</v>
      </c>
      <c r="B173">
        <v>54436342</v>
      </c>
      <c r="C173">
        <v>54437669</v>
      </c>
      <c r="D173">
        <v>30515951</v>
      </c>
      <c r="E173">
        <v>30515945</v>
      </c>
      <c r="F173">
        <v>1</v>
      </c>
      <c r="G173">
        <v>30515945</v>
      </c>
      <c r="H173">
        <v>1</v>
      </c>
      <c r="I173" t="s">
        <v>477</v>
      </c>
      <c r="J173" t="s">
        <v>3</v>
      </c>
      <c r="K173" t="s">
        <v>478</v>
      </c>
      <c r="L173">
        <v>1191</v>
      </c>
      <c r="N173">
        <v>1013</v>
      </c>
      <c r="O173" t="s">
        <v>479</v>
      </c>
      <c r="P173" t="s">
        <v>479</v>
      </c>
      <c r="Q173">
        <v>1</v>
      </c>
      <c r="W173">
        <v>0</v>
      </c>
      <c r="X173">
        <v>476480486</v>
      </c>
      <c r="Y173">
        <f t="shared" si="72"/>
        <v>22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1</v>
      </c>
      <c r="AJ173">
        <v>1</v>
      </c>
      <c r="AK173">
        <v>1</v>
      </c>
      <c r="AL173">
        <v>1</v>
      </c>
      <c r="AN173">
        <v>0</v>
      </c>
      <c r="AO173">
        <v>1</v>
      </c>
      <c r="AP173">
        <v>1</v>
      </c>
      <c r="AQ173">
        <v>0</v>
      </c>
      <c r="AR173">
        <v>0</v>
      </c>
      <c r="AS173" t="s">
        <v>3</v>
      </c>
      <c r="AT173">
        <v>22</v>
      </c>
      <c r="AU173" t="s">
        <v>3</v>
      </c>
      <c r="AV173">
        <v>1</v>
      </c>
      <c r="AW173">
        <v>2</v>
      </c>
      <c r="AX173">
        <v>54437671</v>
      </c>
      <c r="AY173">
        <v>1</v>
      </c>
      <c r="AZ173">
        <v>0</v>
      </c>
      <c r="BA173">
        <v>173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CX173">
        <f>ROUND(Y173*Source!I602,9)</f>
        <v>132</v>
      </c>
      <c r="CY173">
        <f t="shared" si="76"/>
        <v>0</v>
      </c>
      <c r="CZ173">
        <f t="shared" si="77"/>
        <v>0</v>
      </c>
      <c r="DA173">
        <f t="shared" si="78"/>
        <v>1</v>
      </c>
      <c r="DB173">
        <f t="shared" si="73"/>
        <v>0</v>
      </c>
      <c r="DC173">
        <f t="shared" si="74"/>
        <v>0</v>
      </c>
      <c r="DD173" t="s">
        <v>3</v>
      </c>
      <c r="DE173" t="s">
        <v>3</v>
      </c>
      <c r="DF173">
        <f t="shared" si="70"/>
        <v>0</v>
      </c>
      <c r="DG173">
        <f t="shared" ref="DG173:DG192" si="80">ROUND(AF173*CX173,2)</f>
        <v>0</v>
      </c>
      <c r="DH173">
        <f t="shared" ref="DH173:DH192" si="81">ROUND(AG173*CX173,2)</f>
        <v>0</v>
      </c>
      <c r="DI173">
        <f t="shared" si="75"/>
        <v>0</v>
      </c>
      <c r="DJ173">
        <f t="shared" si="79"/>
        <v>0</v>
      </c>
      <c r="DK173">
        <v>0</v>
      </c>
    </row>
    <row r="174" spans="1:115" x14ac:dyDescent="0.2">
      <c r="A174">
        <f>ROW(Source!A603)</f>
        <v>603</v>
      </c>
      <c r="B174">
        <v>54436342</v>
      </c>
      <c r="C174">
        <v>54437672</v>
      </c>
      <c r="D174">
        <v>30515951</v>
      </c>
      <c r="E174">
        <v>30515945</v>
      </c>
      <c r="F174">
        <v>1</v>
      </c>
      <c r="G174">
        <v>30515945</v>
      </c>
      <c r="H174">
        <v>1</v>
      </c>
      <c r="I174" t="s">
        <v>477</v>
      </c>
      <c r="J174" t="s">
        <v>3</v>
      </c>
      <c r="K174" t="s">
        <v>478</v>
      </c>
      <c r="L174">
        <v>1191</v>
      </c>
      <c r="N174">
        <v>1013</v>
      </c>
      <c r="O174" t="s">
        <v>479</v>
      </c>
      <c r="P174" t="s">
        <v>479</v>
      </c>
      <c r="Q174">
        <v>1</v>
      </c>
      <c r="W174">
        <v>0</v>
      </c>
      <c r="X174">
        <v>476480486</v>
      </c>
      <c r="Y174">
        <f t="shared" si="72"/>
        <v>5.4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1</v>
      </c>
      <c r="AJ174">
        <v>1</v>
      </c>
      <c r="AK174">
        <v>1</v>
      </c>
      <c r="AL174">
        <v>1</v>
      </c>
      <c r="AN174">
        <v>0</v>
      </c>
      <c r="AO174">
        <v>1</v>
      </c>
      <c r="AP174">
        <v>0</v>
      </c>
      <c r="AQ174">
        <v>0</v>
      </c>
      <c r="AR174">
        <v>0</v>
      </c>
      <c r="AS174" t="s">
        <v>3</v>
      </c>
      <c r="AT174">
        <v>5.4</v>
      </c>
      <c r="AU174" t="s">
        <v>3</v>
      </c>
      <c r="AV174">
        <v>1</v>
      </c>
      <c r="AW174">
        <v>2</v>
      </c>
      <c r="AX174">
        <v>54437674</v>
      </c>
      <c r="AY174">
        <v>1</v>
      </c>
      <c r="AZ174">
        <v>0</v>
      </c>
      <c r="BA174">
        <v>174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CX174">
        <f>ROUND(Y174*Source!I603,9)</f>
        <v>75.599999999999994</v>
      </c>
      <c r="CY174">
        <f t="shared" si="76"/>
        <v>0</v>
      </c>
      <c r="CZ174">
        <f t="shared" si="77"/>
        <v>0</v>
      </c>
      <c r="DA174">
        <f t="shared" si="78"/>
        <v>1</v>
      </c>
      <c r="DB174">
        <f t="shared" si="73"/>
        <v>0</v>
      </c>
      <c r="DC174">
        <f t="shared" si="74"/>
        <v>0</v>
      </c>
      <c r="DD174" t="s">
        <v>3</v>
      </c>
      <c r="DE174" t="s">
        <v>3</v>
      </c>
      <c r="DF174">
        <f t="shared" si="70"/>
        <v>0</v>
      </c>
      <c r="DG174">
        <f t="shared" si="80"/>
        <v>0</v>
      </c>
      <c r="DH174">
        <f t="shared" si="81"/>
        <v>0</v>
      </c>
      <c r="DI174">
        <f t="shared" si="75"/>
        <v>0</v>
      </c>
      <c r="DJ174">
        <f t="shared" si="79"/>
        <v>0</v>
      </c>
      <c r="DK174">
        <v>0</v>
      </c>
    </row>
    <row r="175" spans="1:115" x14ac:dyDescent="0.2">
      <c r="A175">
        <f>ROW(Source!A604)</f>
        <v>604</v>
      </c>
      <c r="B175">
        <v>54436342</v>
      </c>
      <c r="C175">
        <v>54437675</v>
      </c>
      <c r="D175">
        <v>30515951</v>
      </c>
      <c r="E175">
        <v>30515945</v>
      </c>
      <c r="F175">
        <v>1</v>
      </c>
      <c r="G175">
        <v>30515945</v>
      </c>
      <c r="H175">
        <v>1</v>
      </c>
      <c r="I175" t="s">
        <v>477</v>
      </c>
      <c r="J175" t="s">
        <v>3</v>
      </c>
      <c r="K175" t="s">
        <v>478</v>
      </c>
      <c r="L175">
        <v>1191</v>
      </c>
      <c r="N175">
        <v>1013</v>
      </c>
      <c r="O175" t="s">
        <v>479</v>
      </c>
      <c r="P175" t="s">
        <v>479</v>
      </c>
      <c r="Q175">
        <v>1</v>
      </c>
      <c r="W175">
        <v>0</v>
      </c>
      <c r="X175">
        <v>476480486</v>
      </c>
      <c r="Y175">
        <f t="shared" si="72"/>
        <v>1.8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1</v>
      </c>
      <c r="AJ175">
        <v>1</v>
      </c>
      <c r="AK175">
        <v>1</v>
      </c>
      <c r="AL175">
        <v>1</v>
      </c>
      <c r="AN175">
        <v>0</v>
      </c>
      <c r="AO175">
        <v>1</v>
      </c>
      <c r="AP175">
        <v>0</v>
      </c>
      <c r="AQ175">
        <v>0</v>
      </c>
      <c r="AR175">
        <v>0</v>
      </c>
      <c r="AS175" t="s">
        <v>3</v>
      </c>
      <c r="AT175">
        <v>1.8</v>
      </c>
      <c r="AU175" t="s">
        <v>3</v>
      </c>
      <c r="AV175">
        <v>1</v>
      </c>
      <c r="AW175">
        <v>2</v>
      </c>
      <c r="AX175">
        <v>54437677</v>
      </c>
      <c r="AY175">
        <v>1</v>
      </c>
      <c r="AZ175">
        <v>0</v>
      </c>
      <c r="BA175">
        <v>175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CX175">
        <f>ROUND(Y175*Source!I604,9)</f>
        <v>21.6</v>
      </c>
      <c r="CY175">
        <f t="shared" si="76"/>
        <v>0</v>
      </c>
      <c r="CZ175">
        <f t="shared" si="77"/>
        <v>0</v>
      </c>
      <c r="DA175">
        <f t="shared" si="78"/>
        <v>1</v>
      </c>
      <c r="DB175">
        <f t="shared" si="73"/>
        <v>0</v>
      </c>
      <c r="DC175">
        <f t="shared" si="74"/>
        <v>0</v>
      </c>
      <c r="DD175" t="s">
        <v>3</v>
      </c>
      <c r="DE175" t="s">
        <v>3</v>
      </c>
      <c r="DF175">
        <f t="shared" ref="DF175:DF192" si="82">ROUND(AE175*CX175,2)</f>
        <v>0</v>
      </c>
      <c r="DG175">
        <f t="shared" si="80"/>
        <v>0</v>
      </c>
      <c r="DH175">
        <f t="shared" si="81"/>
        <v>0</v>
      </c>
      <c r="DI175">
        <f t="shared" si="75"/>
        <v>0</v>
      </c>
      <c r="DJ175">
        <f t="shared" si="79"/>
        <v>0</v>
      </c>
      <c r="DK175">
        <v>0</v>
      </c>
    </row>
    <row r="176" spans="1:115" x14ac:dyDescent="0.2">
      <c r="A176">
        <f>ROW(Source!A605)</f>
        <v>605</v>
      </c>
      <c r="B176">
        <v>54436342</v>
      </c>
      <c r="C176">
        <v>54437678</v>
      </c>
      <c r="D176">
        <v>30515951</v>
      </c>
      <c r="E176">
        <v>30515945</v>
      </c>
      <c r="F176">
        <v>1</v>
      </c>
      <c r="G176">
        <v>30515945</v>
      </c>
      <c r="H176">
        <v>1</v>
      </c>
      <c r="I176" t="s">
        <v>477</v>
      </c>
      <c r="J176" t="s">
        <v>3</v>
      </c>
      <c r="K176" t="s">
        <v>478</v>
      </c>
      <c r="L176">
        <v>1191</v>
      </c>
      <c r="N176">
        <v>1013</v>
      </c>
      <c r="O176" t="s">
        <v>479</v>
      </c>
      <c r="P176" t="s">
        <v>479</v>
      </c>
      <c r="Q176">
        <v>1</v>
      </c>
      <c r="W176">
        <v>0</v>
      </c>
      <c r="X176">
        <v>476480486</v>
      </c>
      <c r="Y176">
        <f t="shared" si="72"/>
        <v>14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1</v>
      </c>
      <c r="AJ176">
        <v>1</v>
      </c>
      <c r="AK176">
        <v>1</v>
      </c>
      <c r="AL176">
        <v>1</v>
      </c>
      <c r="AN176">
        <v>0</v>
      </c>
      <c r="AO176">
        <v>1</v>
      </c>
      <c r="AP176">
        <v>0</v>
      </c>
      <c r="AQ176">
        <v>0</v>
      </c>
      <c r="AR176">
        <v>0</v>
      </c>
      <c r="AS176" t="s">
        <v>3</v>
      </c>
      <c r="AT176">
        <v>14</v>
      </c>
      <c r="AU176" t="s">
        <v>3</v>
      </c>
      <c r="AV176">
        <v>1</v>
      </c>
      <c r="AW176">
        <v>2</v>
      </c>
      <c r="AX176">
        <v>54437680</v>
      </c>
      <c r="AY176">
        <v>1</v>
      </c>
      <c r="AZ176">
        <v>0</v>
      </c>
      <c r="BA176">
        <v>176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CX176">
        <f>ROUND(Y176*Source!I605,9)</f>
        <v>84</v>
      </c>
      <c r="CY176">
        <f t="shared" si="76"/>
        <v>0</v>
      </c>
      <c r="CZ176">
        <f t="shared" si="77"/>
        <v>0</v>
      </c>
      <c r="DA176">
        <f t="shared" si="78"/>
        <v>1</v>
      </c>
      <c r="DB176">
        <f t="shared" si="73"/>
        <v>0</v>
      </c>
      <c r="DC176">
        <f t="shared" si="74"/>
        <v>0</v>
      </c>
      <c r="DD176" t="s">
        <v>3</v>
      </c>
      <c r="DE176" t="s">
        <v>3</v>
      </c>
      <c r="DF176">
        <f t="shared" si="82"/>
        <v>0</v>
      </c>
      <c r="DG176">
        <f t="shared" si="80"/>
        <v>0</v>
      </c>
      <c r="DH176">
        <f t="shared" si="81"/>
        <v>0</v>
      </c>
      <c r="DI176">
        <f t="shared" si="75"/>
        <v>0</v>
      </c>
      <c r="DJ176">
        <f t="shared" si="79"/>
        <v>0</v>
      </c>
      <c r="DK176">
        <v>0</v>
      </c>
    </row>
    <row r="177" spans="1:115" x14ac:dyDescent="0.2">
      <c r="A177">
        <f>ROW(Source!A606)</f>
        <v>606</v>
      </c>
      <c r="B177">
        <v>54436342</v>
      </c>
      <c r="C177">
        <v>54437681</v>
      </c>
      <c r="D177">
        <v>30515951</v>
      </c>
      <c r="E177">
        <v>30515945</v>
      </c>
      <c r="F177">
        <v>1</v>
      </c>
      <c r="G177">
        <v>30515945</v>
      </c>
      <c r="H177">
        <v>1</v>
      </c>
      <c r="I177" t="s">
        <v>477</v>
      </c>
      <c r="J177" t="s">
        <v>3</v>
      </c>
      <c r="K177" t="s">
        <v>478</v>
      </c>
      <c r="L177">
        <v>1191</v>
      </c>
      <c r="N177">
        <v>1013</v>
      </c>
      <c r="O177" t="s">
        <v>479</v>
      </c>
      <c r="P177" t="s">
        <v>479</v>
      </c>
      <c r="Q177">
        <v>1</v>
      </c>
      <c r="W177">
        <v>0</v>
      </c>
      <c r="X177">
        <v>476480486</v>
      </c>
      <c r="Y177">
        <f t="shared" si="72"/>
        <v>1.3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1</v>
      </c>
      <c r="AJ177">
        <v>1</v>
      </c>
      <c r="AK177">
        <v>1</v>
      </c>
      <c r="AL177">
        <v>1</v>
      </c>
      <c r="AN177">
        <v>0</v>
      </c>
      <c r="AO177">
        <v>1</v>
      </c>
      <c r="AP177">
        <v>0</v>
      </c>
      <c r="AQ177">
        <v>0</v>
      </c>
      <c r="AR177">
        <v>0</v>
      </c>
      <c r="AS177" t="s">
        <v>3</v>
      </c>
      <c r="AT177">
        <v>1.3</v>
      </c>
      <c r="AU177" t="s">
        <v>3</v>
      </c>
      <c r="AV177">
        <v>1</v>
      </c>
      <c r="AW177">
        <v>2</v>
      </c>
      <c r="AX177">
        <v>54437683</v>
      </c>
      <c r="AY177">
        <v>1</v>
      </c>
      <c r="AZ177">
        <v>0</v>
      </c>
      <c r="BA177">
        <v>177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CX177">
        <f>ROUND(Y177*Source!I606,9)</f>
        <v>23.4</v>
      </c>
      <c r="CY177">
        <f t="shared" si="76"/>
        <v>0</v>
      </c>
      <c r="CZ177">
        <f t="shared" si="77"/>
        <v>0</v>
      </c>
      <c r="DA177">
        <f t="shared" si="78"/>
        <v>1</v>
      </c>
      <c r="DB177">
        <f t="shared" si="73"/>
        <v>0</v>
      </c>
      <c r="DC177">
        <f t="shared" si="74"/>
        <v>0</v>
      </c>
      <c r="DD177" t="s">
        <v>3</v>
      </c>
      <c r="DE177" t="s">
        <v>3</v>
      </c>
      <c r="DF177">
        <f t="shared" si="82"/>
        <v>0</v>
      </c>
      <c r="DG177">
        <f t="shared" si="80"/>
        <v>0</v>
      </c>
      <c r="DH177">
        <f t="shared" si="81"/>
        <v>0</v>
      </c>
      <c r="DI177">
        <f t="shared" si="75"/>
        <v>0</v>
      </c>
      <c r="DJ177">
        <f t="shared" si="79"/>
        <v>0</v>
      </c>
      <c r="DK177">
        <v>0</v>
      </c>
    </row>
    <row r="178" spans="1:115" x14ac:dyDescent="0.2">
      <c r="A178">
        <f>ROW(Source!A607)</f>
        <v>607</v>
      </c>
      <c r="B178">
        <v>54436342</v>
      </c>
      <c r="C178">
        <v>54437684</v>
      </c>
      <c r="D178">
        <v>30515951</v>
      </c>
      <c r="E178">
        <v>30515945</v>
      </c>
      <c r="F178">
        <v>1</v>
      </c>
      <c r="G178">
        <v>30515945</v>
      </c>
      <c r="H178">
        <v>1</v>
      </c>
      <c r="I178" t="s">
        <v>477</v>
      </c>
      <c r="J178" t="s">
        <v>3</v>
      </c>
      <c r="K178" t="s">
        <v>478</v>
      </c>
      <c r="L178">
        <v>1191</v>
      </c>
      <c r="N178">
        <v>1013</v>
      </c>
      <c r="O178" t="s">
        <v>479</v>
      </c>
      <c r="P178" t="s">
        <v>479</v>
      </c>
      <c r="Q178">
        <v>1</v>
      </c>
      <c r="W178">
        <v>0</v>
      </c>
      <c r="X178">
        <v>476480486</v>
      </c>
      <c r="Y178">
        <f t="shared" si="72"/>
        <v>4.5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1</v>
      </c>
      <c r="AJ178">
        <v>1</v>
      </c>
      <c r="AK178">
        <v>1</v>
      </c>
      <c r="AL178">
        <v>1</v>
      </c>
      <c r="AN178">
        <v>0</v>
      </c>
      <c r="AO178">
        <v>1</v>
      </c>
      <c r="AP178">
        <v>0</v>
      </c>
      <c r="AQ178">
        <v>0</v>
      </c>
      <c r="AR178">
        <v>0</v>
      </c>
      <c r="AS178" t="s">
        <v>3</v>
      </c>
      <c r="AT178">
        <v>4.5</v>
      </c>
      <c r="AU178" t="s">
        <v>3</v>
      </c>
      <c r="AV178">
        <v>1</v>
      </c>
      <c r="AW178">
        <v>2</v>
      </c>
      <c r="AX178">
        <v>54437686</v>
      </c>
      <c r="AY178">
        <v>1</v>
      </c>
      <c r="AZ178">
        <v>0</v>
      </c>
      <c r="BA178">
        <v>178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CX178">
        <f>ROUND(Y178*Source!I607,9)</f>
        <v>54</v>
      </c>
      <c r="CY178">
        <f t="shared" si="76"/>
        <v>0</v>
      </c>
      <c r="CZ178">
        <f t="shared" si="77"/>
        <v>0</v>
      </c>
      <c r="DA178">
        <f t="shared" si="78"/>
        <v>1</v>
      </c>
      <c r="DB178">
        <f t="shared" si="73"/>
        <v>0</v>
      </c>
      <c r="DC178">
        <f t="shared" si="74"/>
        <v>0</v>
      </c>
      <c r="DD178" t="s">
        <v>3</v>
      </c>
      <c r="DE178" t="s">
        <v>3</v>
      </c>
      <c r="DF178">
        <f t="shared" si="82"/>
        <v>0</v>
      </c>
      <c r="DG178">
        <f t="shared" si="80"/>
        <v>0</v>
      </c>
      <c r="DH178">
        <f t="shared" si="81"/>
        <v>0</v>
      </c>
      <c r="DI178">
        <f t="shared" si="75"/>
        <v>0</v>
      </c>
      <c r="DJ178">
        <f t="shared" si="79"/>
        <v>0</v>
      </c>
      <c r="DK178">
        <v>0</v>
      </c>
    </row>
    <row r="179" spans="1:115" x14ac:dyDescent="0.2">
      <c r="A179">
        <f>ROW(Source!A608)</f>
        <v>608</v>
      </c>
      <c r="B179">
        <v>54436342</v>
      </c>
      <c r="C179">
        <v>54437687</v>
      </c>
      <c r="D179">
        <v>30515951</v>
      </c>
      <c r="E179">
        <v>30515945</v>
      </c>
      <c r="F179">
        <v>1</v>
      </c>
      <c r="G179">
        <v>30515945</v>
      </c>
      <c r="H179">
        <v>1</v>
      </c>
      <c r="I179" t="s">
        <v>477</v>
      </c>
      <c r="J179" t="s">
        <v>3</v>
      </c>
      <c r="K179" t="s">
        <v>478</v>
      </c>
      <c r="L179">
        <v>1191</v>
      </c>
      <c r="N179">
        <v>1013</v>
      </c>
      <c r="O179" t="s">
        <v>479</v>
      </c>
      <c r="P179" t="s">
        <v>479</v>
      </c>
      <c r="Q179">
        <v>1</v>
      </c>
      <c r="W179">
        <v>0</v>
      </c>
      <c r="X179">
        <v>476480486</v>
      </c>
      <c r="Y179">
        <f t="shared" si="72"/>
        <v>2.7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1</v>
      </c>
      <c r="AJ179">
        <v>1</v>
      </c>
      <c r="AK179">
        <v>1</v>
      </c>
      <c r="AL179">
        <v>1</v>
      </c>
      <c r="AN179">
        <v>0</v>
      </c>
      <c r="AO179">
        <v>1</v>
      </c>
      <c r="AP179">
        <v>1</v>
      </c>
      <c r="AQ179">
        <v>0</v>
      </c>
      <c r="AR179">
        <v>0</v>
      </c>
      <c r="AS179" t="s">
        <v>3</v>
      </c>
      <c r="AT179">
        <v>2.7</v>
      </c>
      <c r="AU179" t="s">
        <v>3</v>
      </c>
      <c r="AV179">
        <v>1</v>
      </c>
      <c r="AW179">
        <v>2</v>
      </c>
      <c r="AX179">
        <v>54437689</v>
      </c>
      <c r="AY179">
        <v>1</v>
      </c>
      <c r="AZ179">
        <v>0</v>
      </c>
      <c r="BA179">
        <v>179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CX179">
        <f>ROUND(Y179*Source!I608,9)</f>
        <v>97.2</v>
      </c>
      <c r="CY179">
        <f t="shared" si="76"/>
        <v>0</v>
      </c>
      <c r="CZ179">
        <f t="shared" si="77"/>
        <v>0</v>
      </c>
      <c r="DA179">
        <f t="shared" si="78"/>
        <v>1</v>
      </c>
      <c r="DB179">
        <f t="shared" si="73"/>
        <v>0</v>
      </c>
      <c r="DC179">
        <f t="shared" si="74"/>
        <v>0</v>
      </c>
      <c r="DD179" t="s">
        <v>3</v>
      </c>
      <c r="DE179" t="s">
        <v>3</v>
      </c>
      <c r="DF179">
        <f t="shared" si="82"/>
        <v>0</v>
      </c>
      <c r="DG179">
        <f t="shared" si="80"/>
        <v>0</v>
      </c>
      <c r="DH179">
        <f t="shared" si="81"/>
        <v>0</v>
      </c>
      <c r="DI179">
        <f t="shared" si="75"/>
        <v>0</v>
      </c>
      <c r="DJ179">
        <f t="shared" si="79"/>
        <v>0</v>
      </c>
      <c r="DK179">
        <v>0</v>
      </c>
    </row>
    <row r="180" spans="1:115" x14ac:dyDescent="0.2">
      <c r="A180">
        <f>ROW(Source!A609)</f>
        <v>609</v>
      </c>
      <c r="B180">
        <v>54436342</v>
      </c>
      <c r="C180">
        <v>54437690</v>
      </c>
      <c r="D180">
        <v>30515951</v>
      </c>
      <c r="E180">
        <v>30515945</v>
      </c>
      <c r="F180">
        <v>1</v>
      </c>
      <c r="G180">
        <v>30515945</v>
      </c>
      <c r="H180">
        <v>1</v>
      </c>
      <c r="I180" t="s">
        <v>477</v>
      </c>
      <c r="J180" t="s">
        <v>3</v>
      </c>
      <c r="K180" t="s">
        <v>478</v>
      </c>
      <c r="L180">
        <v>1191</v>
      </c>
      <c r="N180">
        <v>1013</v>
      </c>
      <c r="O180" t="s">
        <v>479</v>
      </c>
      <c r="P180" t="s">
        <v>479</v>
      </c>
      <c r="Q180">
        <v>1</v>
      </c>
      <c r="W180">
        <v>0</v>
      </c>
      <c r="X180">
        <v>476480486</v>
      </c>
      <c r="Y180">
        <f t="shared" si="72"/>
        <v>1.8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1</v>
      </c>
      <c r="AJ180">
        <v>1</v>
      </c>
      <c r="AK180">
        <v>1</v>
      </c>
      <c r="AL180">
        <v>1</v>
      </c>
      <c r="AN180">
        <v>0</v>
      </c>
      <c r="AO180">
        <v>1</v>
      </c>
      <c r="AP180">
        <v>1</v>
      </c>
      <c r="AQ180">
        <v>0</v>
      </c>
      <c r="AR180">
        <v>0</v>
      </c>
      <c r="AS180" t="s">
        <v>3</v>
      </c>
      <c r="AT180">
        <v>1.8</v>
      </c>
      <c r="AU180" t="s">
        <v>3</v>
      </c>
      <c r="AV180">
        <v>1</v>
      </c>
      <c r="AW180">
        <v>2</v>
      </c>
      <c r="AX180">
        <v>54437692</v>
      </c>
      <c r="AY180">
        <v>1</v>
      </c>
      <c r="AZ180">
        <v>0</v>
      </c>
      <c r="BA180">
        <v>180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CX180">
        <f>ROUND(Y180*Source!I609,9)</f>
        <v>64.8</v>
      </c>
      <c r="CY180">
        <f t="shared" si="76"/>
        <v>0</v>
      </c>
      <c r="CZ180">
        <f t="shared" si="77"/>
        <v>0</v>
      </c>
      <c r="DA180">
        <f t="shared" si="78"/>
        <v>1</v>
      </c>
      <c r="DB180">
        <f t="shared" si="73"/>
        <v>0</v>
      </c>
      <c r="DC180">
        <f t="shared" si="74"/>
        <v>0</v>
      </c>
      <c r="DD180" t="s">
        <v>3</v>
      </c>
      <c r="DE180" t="s">
        <v>3</v>
      </c>
      <c r="DF180">
        <f t="shared" si="82"/>
        <v>0</v>
      </c>
      <c r="DG180">
        <f t="shared" si="80"/>
        <v>0</v>
      </c>
      <c r="DH180">
        <f t="shared" si="81"/>
        <v>0</v>
      </c>
      <c r="DI180">
        <f t="shared" si="75"/>
        <v>0</v>
      </c>
      <c r="DJ180">
        <f t="shared" si="79"/>
        <v>0</v>
      </c>
      <c r="DK180">
        <v>0</v>
      </c>
    </row>
    <row r="181" spans="1:115" x14ac:dyDescent="0.2">
      <c r="A181">
        <f>ROW(Source!A610)</f>
        <v>610</v>
      </c>
      <c r="B181">
        <v>54436342</v>
      </c>
      <c r="C181">
        <v>54437693</v>
      </c>
      <c r="D181">
        <v>30515951</v>
      </c>
      <c r="E181">
        <v>30515945</v>
      </c>
      <c r="F181">
        <v>1</v>
      </c>
      <c r="G181">
        <v>30515945</v>
      </c>
      <c r="H181">
        <v>1</v>
      </c>
      <c r="I181" t="s">
        <v>477</v>
      </c>
      <c r="J181" t="s">
        <v>3</v>
      </c>
      <c r="K181" t="s">
        <v>478</v>
      </c>
      <c r="L181">
        <v>1191</v>
      </c>
      <c r="N181">
        <v>1013</v>
      </c>
      <c r="O181" t="s">
        <v>479</v>
      </c>
      <c r="P181" t="s">
        <v>479</v>
      </c>
      <c r="Q181">
        <v>1</v>
      </c>
      <c r="W181">
        <v>0</v>
      </c>
      <c r="X181">
        <v>476480486</v>
      </c>
      <c r="Y181">
        <f t="shared" si="72"/>
        <v>8.1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1</v>
      </c>
      <c r="AJ181">
        <v>1</v>
      </c>
      <c r="AK181">
        <v>1</v>
      </c>
      <c r="AL181">
        <v>1</v>
      </c>
      <c r="AN181">
        <v>0</v>
      </c>
      <c r="AO181">
        <v>1</v>
      </c>
      <c r="AP181">
        <v>0</v>
      </c>
      <c r="AQ181">
        <v>0</v>
      </c>
      <c r="AR181">
        <v>0</v>
      </c>
      <c r="AS181" t="s">
        <v>3</v>
      </c>
      <c r="AT181">
        <v>8.1</v>
      </c>
      <c r="AU181" t="s">
        <v>3</v>
      </c>
      <c r="AV181">
        <v>1</v>
      </c>
      <c r="AW181">
        <v>2</v>
      </c>
      <c r="AX181">
        <v>54437695</v>
      </c>
      <c r="AY181">
        <v>1</v>
      </c>
      <c r="AZ181">
        <v>0</v>
      </c>
      <c r="BA181">
        <v>181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CX181">
        <f>ROUND(Y181*Source!I610,9)</f>
        <v>64.8</v>
      </c>
      <c r="CY181">
        <f t="shared" si="76"/>
        <v>0</v>
      </c>
      <c r="CZ181">
        <f t="shared" si="77"/>
        <v>0</v>
      </c>
      <c r="DA181">
        <f t="shared" si="78"/>
        <v>1</v>
      </c>
      <c r="DB181">
        <f t="shared" si="73"/>
        <v>0</v>
      </c>
      <c r="DC181">
        <f t="shared" si="74"/>
        <v>0</v>
      </c>
      <c r="DD181" t="s">
        <v>3</v>
      </c>
      <c r="DE181" t="s">
        <v>3</v>
      </c>
      <c r="DF181">
        <f t="shared" si="82"/>
        <v>0</v>
      </c>
      <c r="DG181">
        <f t="shared" si="80"/>
        <v>0</v>
      </c>
      <c r="DH181">
        <f t="shared" si="81"/>
        <v>0</v>
      </c>
      <c r="DI181">
        <f t="shared" si="75"/>
        <v>0</v>
      </c>
      <c r="DJ181">
        <f t="shared" si="79"/>
        <v>0</v>
      </c>
      <c r="DK181">
        <v>0</v>
      </c>
    </row>
    <row r="182" spans="1:115" x14ac:dyDescent="0.2">
      <c r="A182">
        <f>ROW(Source!A611)</f>
        <v>611</v>
      </c>
      <c r="B182">
        <v>54436342</v>
      </c>
      <c r="C182">
        <v>54437696</v>
      </c>
      <c r="D182">
        <v>30515951</v>
      </c>
      <c r="E182">
        <v>30515945</v>
      </c>
      <c r="F182">
        <v>1</v>
      </c>
      <c r="G182">
        <v>30515945</v>
      </c>
      <c r="H182">
        <v>1</v>
      </c>
      <c r="I182" t="s">
        <v>477</v>
      </c>
      <c r="J182" t="s">
        <v>3</v>
      </c>
      <c r="K182" t="s">
        <v>478</v>
      </c>
      <c r="L182">
        <v>1191</v>
      </c>
      <c r="N182">
        <v>1013</v>
      </c>
      <c r="O182" t="s">
        <v>479</v>
      </c>
      <c r="P182" t="s">
        <v>479</v>
      </c>
      <c r="Q182">
        <v>1</v>
      </c>
      <c r="W182">
        <v>0</v>
      </c>
      <c r="X182">
        <v>476480486</v>
      </c>
      <c r="Y182">
        <f t="shared" si="72"/>
        <v>14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1</v>
      </c>
      <c r="AJ182">
        <v>1</v>
      </c>
      <c r="AK182">
        <v>1</v>
      </c>
      <c r="AL182">
        <v>1</v>
      </c>
      <c r="AN182">
        <v>0</v>
      </c>
      <c r="AO182">
        <v>1</v>
      </c>
      <c r="AP182">
        <v>1</v>
      </c>
      <c r="AQ182">
        <v>0</v>
      </c>
      <c r="AR182">
        <v>0</v>
      </c>
      <c r="AS182" t="s">
        <v>3</v>
      </c>
      <c r="AT182">
        <v>14</v>
      </c>
      <c r="AU182" t="s">
        <v>3</v>
      </c>
      <c r="AV182">
        <v>1</v>
      </c>
      <c r="AW182">
        <v>2</v>
      </c>
      <c r="AX182">
        <v>54437698</v>
      </c>
      <c r="AY182">
        <v>1</v>
      </c>
      <c r="AZ182">
        <v>0</v>
      </c>
      <c r="BA182">
        <v>182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CX182">
        <f>ROUND(Y182*Source!I611,9)</f>
        <v>84</v>
      </c>
      <c r="CY182">
        <f t="shared" si="76"/>
        <v>0</v>
      </c>
      <c r="CZ182">
        <f t="shared" si="77"/>
        <v>0</v>
      </c>
      <c r="DA182">
        <f t="shared" si="78"/>
        <v>1</v>
      </c>
      <c r="DB182">
        <f t="shared" si="73"/>
        <v>0</v>
      </c>
      <c r="DC182">
        <f t="shared" si="74"/>
        <v>0</v>
      </c>
      <c r="DD182" t="s">
        <v>3</v>
      </c>
      <c r="DE182" t="s">
        <v>3</v>
      </c>
      <c r="DF182">
        <f t="shared" si="82"/>
        <v>0</v>
      </c>
      <c r="DG182">
        <f t="shared" si="80"/>
        <v>0</v>
      </c>
      <c r="DH182">
        <f t="shared" si="81"/>
        <v>0</v>
      </c>
      <c r="DI182">
        <f t="shared" si="75"/>
        <v>0</v>
      </c>
      <c r="DJ182">
        <f t="shared" si="79"/>
        <v>0</v>
      </c>
      <c r="DK182">
        <v>0</v>
      </c>
    </row>
    <row r="183" spans="1:115" x14ac:dyDescent="0.2">
      <c r="A183">
        <f>ROW(Source!A612)</f>
        <v>612</v>
      </c>
      <c r="B183">
        <v>54436342</v>
      </c>
      <c r="C183">
        <v>54437699</v>
      </c>
      <c r="D183">
        <v>30515951</v>
      </c>
      <c r="E183">
        <v>30515945</v>
      </c>
      <c r="F183">
        <v>1</v>
      </c>
      <c r="G183">
        <v>30515945</v>
      </c>
      <c r="H183">
        <v>1</v>
      </c>
      <c r="I183" t="s">
        <v>477</v>
      </c>
      <c r="J183" t="s">
        <v>3</v>
      </c>
      <c r="K183" t="s">
        <v>478</v>
      </c>
      <c r="L183">
        <v>1191</v>
      </c>
      <c r="N183">
        <v>1013</v>
      </c>
      <c r="O183" t="s">
        <v>479</v>
      </c>
      <c r="P183" t="s">
        <v>479</v>
      </c>
      <c r="Q183">
        <v>1</v>
      </c>
      <c r="W183">
        <v>0</v>
      </c>
      <c r="X183">
        <v>476480486</v>
      </c>
      <c r="Y183">
        <f t="shared" si="72"/>
        <v>4.5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1</v>
      </c>
      <c r="AJ183">
        <v>1</v>
      </c>
      <c r="AK183">
        <v>1</v>
      </c>
      <c r="AL183">
        <v>1</v>
      </c>
      <c r="AN183">
        <v>0</v>
      </c>
      <c r="AO183">
        <v>1</v>
      </c>
      <c r="AP183">
        <v>1</v>
      </c>
      <c r="AQ183">
        <v>0</v>
      </c>
      <c r="AR183">
        <v>0</v>
      </c>
      <c r="AS183" t="s">
        <v>3</v>
      </c>
      <c r="AT183">
        <v>4.5</v>
      </c>
      <c r="AU183" t="s">
        <v>3</v>
      </c>
      <c r="AV183">
        <v>1</v>
      </c>
      <c r="AW183">
        <v>2</v>
      </c>
      <c r="AX183">
        <v>54437701</v>
      </c>
      <c r="AY183">
        <v>1</v>
      </c>
      <c r="AZ183">
        <v>0</v>
      </c>
      <c r="BA183">
        <v>183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CX183">
        <f>ROUND(Y183*Source!I612,9)</f>
        <v>27</v>
      </c>
      <c r="CY183">
        <f t="shared" si="76"/>
        <v>0</v>
      </c>
      <c r="CZ183">
        <f t="shared" si="77"/>
        <v>0</v>
      </c>
      <c r="DA183">
        <f t="shared" si="78"/>
        <v>1</v>
      </c>
      <c r="DB183">
        <f t="shared" si="73"/>
        <v>0</v>
      </c>
      <c r="DC183">
        <f t="shared" si="74"/>
        <v>0</v>
      </c>
      <c r="DD183" t="s">
        <v>3</v>
      </c>
      <c r="DE183" t="s">
        <v>3</v>
      </c>
      <c r="DF183">
        <f t="shared" si="82"/>
        <v>0</v>
      </c>
      <c r="DG183">
        <f t="shared" si="80"/>
        <v>0</v>
      </c>
      <c r="DH183">
        <f t="shared" si="81"/>
        <v>0</v>
      </c>
      <c r="DI183">
        <f t="shared" si="75"/>
        <v>0</v>
      </c>
      <c r="DJ183">
        <f t="shared" si="79"/>
        <v>0</v>
      </c>
      <c r="DK183">
        <v>0</v>
      </c>
    </row>
    <row r="184" spans="1:115" x14ac:dyDescent="0.2">
      <c r="A184">
        <f>ROW(Source!A613)</f>
        <v>613</v>
      </c>
      <c r="B184">
        <v>54436342</v>
      </c>
      <c r="C184">
        <v>54437702</v>
      </c>
      <c r="D184">
        <v>30515951</v>
      </c>
      <c r="E184">
        <v>30515945</v>
      </c>
      <c r="F184">
        <v>1</v>
      </c>
      <c r="G184">
        <v>30515945</v>
      </c>
      <c r="H184">
        <v>1</v>
      </c>
      <c r="I184" t="s">
        <v>477</v>
      </c>
      <c r="J184" t="s">
        <v>3</v>
      </c>
      <c r="K184" t="s">
        <v>478</v>
      </c>
      <c r="L184">
        <v>1191</v>
      </c>
      <c r="N184">
        <v>1013</v>
      </c>
      <c r="O184" t="s">
        <v>479</v>
      </c>
      <c r="P184" t="s">
        <v>479</v>
      </c>
      <c r="Q184">
        <v>1</v>
      </c>
      <c r="W184">
        <v>0</v>
      </c>
      <c r="X184">
        <v>476480486</v>
      </c>
      <c r="Y184">
        <f t="shared" si="72"/>
        <v>15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1</v>
      </c>
      <c r="AJ184">
        <v>1</v>
      </c>
      <c r="AK184">
        <v>1</v>
      </c>
      <c r="AL184">
        <v>1</v>
      </c>
      <c r="AN184">
        <v>0</v>
      </c>
      <c r="AO184">
        <v>1</v>
      </c>
      <c r="AP184">
        <v>0</v>
      </c>
      <c r="AQ184">
        <v>0</v>
      </c>
      <c r="AR184">
        <v>0</v>
      </c>
      <c r="AS184" t="s">
        <v>3</v>
      </c>
      <c r="AT184">
        <v>15</v>
      </c>
      <c r="AU184" t="s">
        <v>3</v>
      </c>
      <c r="AV184">
        <v>1</v>
      </c>
      <c r="AW184">
        <v>2</v>
      </c>
      <c r="AX184">
        <v>54437704</v>
      </c>
      <c r="AY184">
        <v>1</v>
      </c>
      <c r="AZ184">
        <v>0</v>
      </c>
      <c r="BA184">
        <v>184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CX184">
        <f>ROUND(Y184*Source!I613,9)</f>
        <v>90</v>
      </c>
      <c r="CY184">
        <f t="shared" si="76"/>
        <v>0</v>
      </c>
      <c r="CZ184">
        <f t="shared" si="77"/>
        <v>0</v>
      </c>
      <c r="DA184">
        <f t="shared" si="78"/>
        <v>1</v>
      </c>
      <c r="DB184">
        <f t="shared" si="73"/>
        <v>0</v>
      </c>
      <c r="DC184">
        <f t="shared" si="74"/>
        <v>0</v>
      </c>
      <c r="DD184" t="s">
        <v>3</v>
      </c>
      <c r="DE184" t="s">
        <v>3</v>
      </c>
      <c r="DF184">
        <f t="shared" si="82"/>
        <v>0</v>
      </c>
      <c r="DG184">
        <f t="shared" si="80"/>
        <v>0</v>
      </c>
      <c r="DH184">
        <f t="shared" si="81"/>
        <v>0</v>
      </c>
      <c r="DI184">
        <f t="shared" si="75"/>
        <v>0</v>
      </c>
      <c r="DJ184">
        <f t="shared" si="79"/>
        <v>0</v>
      </c>
      <c r="DK184">
        <v>0</v>
      </c>
    </row>
    <row r="185" spans="1:115" x14ac:dyDescent="0.2">
      <c r="A185">
        <f>ROW(Source!A614)</f>
        <v>614</v>
      </c>
      <c r="B185">
        <v>54436342</v>
      </c>
      <c r="C185">
        <v>54437705</v>
      </c>
      <c r="D185">
        <v>30515951</v>
      </c>
      <c r="E185">
        <v>30515945</v>
      </c>
      <c r="F185">
        <v>1</v>
      </c>
      <c r="G185">
        <v>30515945</v>
      </c>
      <c r="H185">
        <v>1</v>
      </c>
      <c r="I185" t="s">
        <v>477</v>
      </c>
      <c r="J185" t="s">
        <v>3</v>
      </c>
      <c r="K185" t="s">
        <v>478</v>
      </c>
      <c r="L185">
        <v>1191</v>
      </c>
      <c r="N185">
        <v>1013</v>
      </c>
      <c r="O185" t="s">
        <v>479</v>
      </c>
      <c r="P185" t="s">
        <v>479</v>
      </c>
      <c r="Q185">
        <v>1</v>
      </c>
      <c r="W185">
        <v>0</v>
      </c>
      <c r="X185">
        <v>476480486</v>
      </c>
      <c r="Y185">
        <f t="shared" si="72"/>
        <v>5.4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1</v>
      </c>
      <c r="AJ185">
        <v>1</v>
      </c>
      <c r="AK185">
        <v>1</v>
      </c>
      <c r="AL185">
        <v>1</v>
      </c>
      <c r="AN185">
        <v>0</v>
      </c>
      <c r="AO185">
        <v>1</v>
      </c>
      <c r="AP185">
        <v>1</v>
      </c>
      <c r="AQ185">
        <v>0</v>
      </c>
      <c r="AR185">
        <v>0</v>
      </c>
      <c r="AS185" t="s">
        <v>3</v>
      </c>
      <c r="AT185">
        <v>5.4</v>
      </c>
      <c r="AU185" t="s">
        <v>3</v>
      </c>
      <c r="AV185">
        <v>1</v>
      </c>
      <c r="AW185">
        <v>2</v>
      </c>
      <c r="AX185">
        <v>54437707</v>
      </c>
      <c r="AY185">
        <v>1</v>
      </c>
      <c r="AZ185">
        <v>0</v>
      </c>
      <c r="BA185">
        <v>185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CX185">
        <f>ROUND(Y185*Source!I614,9)</f>
        <v>32.4</v>
      </c>
      <c r="CY185">
        <f t="shared" si="76"/>
        <v>0</v>
      </c>
      <c r="CZ185">
        <f t="shared" si="77"/>
        <v>0</v>
      </c>
      <c r="DA185">
        <f t="shared" si="78"/>
        <v>1</v>
      </c>
      <c r="DB185">
        <f t="shared" si="73"/>
        <v>0</v>
      </c>
      <c r="DC185">
        <f t="shared" si="74"/>
        <v>0</v>
      </c>
      <c r="DD185" t="s">
        <v>3</v>
      </c>
      <c r="DE185" t="s">
        <v>3</v>
      </c>
      <c r="DF185">
        <f t="shared" si="82"/>
        <v>0</v>
      </c>
      <c r="DG185">
        <f t="shared" si="80"/>
        <v>0</v>
      </c>
      <c r="DH185">
        <f t="shared" si="81"/>
        <v>0</v>
      </c>
      <c r="DI185">
        <f t="shared" si="75"/>
        <v>0</v>
      </c>
      <c r="DJ185">
        <f t="shared" si="79"/>
        <v>0</v>
      </c>
      <c r="DK185">
        <v>0</v>
      </c>
    </row>
    <row r="186" spans="1:115" x14ac:dyDescent="0.2">
      <c r="A186">
        <f>ROW(Source!A615)</f>
        <v>615</v>
      </c>
      <c r="B186">
        <v>54436342</v>
      </c>
      <c r="C186">
        <v>54437708</v>
      </c>
      <c r="D186">
        <v>30515951</v>
      </c>
      <c r="E186">
        <v>30515945</v>
      </c>
      <c r="F186">
        <v>1</v>
      </c>
      <c r="G186">
        <v>30515945</v>
      </c>
      <c r="H186">
        <v>1</v>
      </c>
      <c r="I186" t="s">
        <v>477</v>
      </c>
      <c r="J186" t="s">
        <v>3</v>
      </c>
      <c r="K186" t="s">
        <v>478</v>
      </c>
      <c r="L186">
        <v>1191</v>
      </c>
      <c r="N186">
        <v>1013</v>
      </c>
      <c r="O186" t="s">
        <v>479</v>
      </c>
      <c r="P186" t="s">
        <v>479</v>
      </c>
      <c r="Q186">
        <v>1</v>
      </c>
      <c r="W186">
        <v>0</v>
      </c>
      <c r="X186">
        <v>476480486</v>
      </c>
      <c r="Y186">
        <f t="shared" si="72"/>
        <v>8.1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1</v>
      </c>
      <c r="AJ186">
        <v>1</v>
      </c>
      <c r="AK186">
        <v>1</v>
      </c>
      <c r="AL186">
        <v>1</v>
      </c>
      <c r="AN186">
        <v>0</v>
      </c>
      <c r="AO186">
        <v>1</v>
      </c>
      <c r="AP186">
        <v>0</v>
      </c>
      <c r="AQ186">
        <v>0</v>
      </c>
      <c r="AR186">
        <v>0</v>
      </c>
      <c r="AS186" t="s">
        <v>3</v>
      </c>
      <c r="AT186">
        <v>8.1</v>
      </c>
      <c r="AU186" t="s">
        <v>3</v>
      </c>
      <c r="AV186">
        <v>1</v>
      </c>
      <c r="AW186">
        <v>2</v>
      </c>
      <c r="AX186">
        <v>54437710</v>
      </c>
      <c r="AY186">
        <v>1</v>
      </c>
      <c r="AZ186">
        <v>0</v>
      </c>
      <c r="BA186">
        <v>186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CX186">
        <f>ROUND(Y186*Source!I615,9)</f>
        <v>48.6</v>
      </c>
      <c r="CY186">
        <f t="shared" si="76"/>
        <v>0</v>
      </c>
      <c r="CZ186">
        <f t="shared" si="77"/>
        <v>0</v>
      </c>
      <c r="DA186">
        <f t="shared" si="78"/>
        <v>1</v>
      </c>
      <c r="DB186">
        <f t="shared" si="73"/>
        <v>0</v>
      </c>
      <c r="DC186">
        <f t="shared" si="74"/>
        <v>0</v>
      </c>
      <c r="DD186" t="s">
        <v>3</v>
      </c>
      <c r="DE186" t="s">
        <v>3</v>
      </c>
      <c r="DF186">
        <f t="shared" si="82"/>
        <v>0</v>
      </c>
      <c r="DG186">
        <f t="shared" si="80"/>
        <v>0</v>
      </c>
      <c r="DH186">
        <f t="shared" si="81"/>
        <v>0</v>
      </c>
      <c r="DI186">
        <f t="shared" si="75"/>
        <v>0</v>
      </c>
      <c r="DJ186">
        <f t="shared" si="79"/>
        <v>0</v>
      </c>
      <c r="DK186">
        <v>0</v>
      </c>
    </row>
    <row r="187" spans="1:115" x14ac:dyDescent="0.2">
      <c r="A187">
        <f>ROW(Source!A616)</f>
        <v>616</v>
      </c>
      <c r="B187">
        <v>54436342</v>
      </c>
      <c r="C187">
        <v>54437711</v>
      </c>
      <c r="D187">
        <v>30515951</v>
      </c>
      <c r="E187">
        <v>30515945</v>
      </c>
      <c r="F187">
        <v>1</v>
      </c>
      <c r="G187">
        <v>30515945</v>
      </c>
      <c r="H187">
        <v>1</v>
      </c>
      <c r="I187" t="s">
        <v>477</v>
      </c>
      <c r="J187" t="s">
        <v>3</v>
      </c>
      <c r="K187" t="s">
        <v>478</v>
      </c>
      <c r="L187">
        <v>1191</v>
      </c>
      <c r="N187">
        <v>1013</v>
      </c>
      <c r="O187" t="s">
        <v>479</v>
      </c>
      <c r="P187" t="s">
        <v>479</v>
      </c>
      <c r="Q187">
        <v>1</v>
      </c>
      <c r="W187">
        <v>0</v>
      </c>
      <c r="X187">
        <v>476480486</v>
      </c>
      <c r="Y187">
        <f t="shared" si="72"/>
        <v>5.4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1</v>
      </c>
      <c r="AJ187">
        <v>1</v>
      </c>
      <c r="AK187">
        <v>1</v>
      </c>
      <c r="AL187">
        <v>1</v>
      </c>
      <c r="AN187">
        <v>0</v>
      </c>
      <c r="AO187">
        <v>1</v>
      </c>
      <c r="AP187">
        <v>0</v>
      </c>
      <c r="AQ187">
        <v>0</v>
      </c>
      <c r="AR187">
        <v>0</v>
      </c>
      <c r="AS187" t="s">
        <v>3</v>
      </c>
      <c r="AT187">
        <v>5.4</v>
      </c>
      <c r="AU187" t="s">
        <v>3</v>
      </c>
      <c r="AV187">
        <v>1</v>
      </c>
      <c r="AW187">
        <v>2</v>
      </c>
      <c r="AX187">
        <v>54437713</v>
      </c>
      <c r="AY187">
        <v>1</v>
      </c>
      <c r="AZ187">
        <v>0</v>
      </c>
      <c r="BA187">
        <v>187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CX187">
        <f>ROUND(Y187*Source!I616,9)</f>
        <v>21.6</v>
      </c>
      <c r="CY187">
        <f t="shared" si="76"/>
        <v>0</v>
      </c>
      <c r="CZ187">
        <f t="shared" si="77"/>
        <v>0</v>
      </c>
      <c r="DA187">
        <f t="shared" si="78"/>
        <v>1</v>
      </c>
      <c r="DB187">
        <f t="shared" si="73"/>
        <v>0</v>
      </c>
      <c r="DC187">
        <f t="shared" si="74"/>
        <v>0</v>
      </c>
      <c r="DD187" t="s">
        <v>3</v>
      </c>
      <c r="DE187" t="s">
        <v>3</v>
      </c>
      <c r="DF187">
        <f t="shared" si="82"/>
        <v>0</v>
      </c>
      <c r="DG187">
        <f t="shared" si="80"/>
        <v>0</v>
      </c>
      <c r="DH187">
        <f t="shared" si="81"/>
        <v>0</v>
      </c>
      <c r="DI187">
        <f t="shared" si="75"/>
        <v>0</v>
      </c>
      <c r="DJ187">
        <f t="shared" si="79"/>
        <v>0</v>
      </c>
      <c r="DK187">
        <v>0</v>
      </c>
    </row>
    <row r="188" spans="1:115" x14ac:dyDescent="0.2">
      <c r="A188">
        <f>ROW(Source!A617)</f>
        <v>617</v>
      </c>
      <c r="B188">
        <v>54436342</v>
      </c>
      <c r="C188">
        <v>54437714</v>
      </c>
      <c r="D188">
        <v>30515951</v>
      </c>
      <c r="E188">
        <v>30515945</v>
      </c>
      <c r="F188">
        <v>1</v>
      </c>
      <c r="G188">
        <v>30515945</v>
      </c>
      <c r="H188">
        <v>1</v>
      </c>
      <c r="I188" t="s">
        <v>477</v>
      </c>
      <c r="J188" t="s">
        <v>3</v>
      </c>
      <c r="K188" t="s">
        <v>478</v>
      </c>
      <c r="L188">
        <v>1191</v>
      </c>
      <c r="N188">
        <v>1013</v>
      </c>
      <c r="O188" t="s">
        <v>479</v>
      </c>
      <c r="P188" t="s">
        <v>479</v>
      </c>
      <c r="Q188">
        <v>1</v>
      </c>
      <c r="W188">
        <v>0</v>
      </c>
      <c r="X188">
        <v>476480486</v>
      </c>
      <c r="Y188">
        <f t="shared" si="72"/>
        <v>0.36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1</v>
      </c>
      <c r="AJ188">
        <v>1</v>
      </c>
      <c r="AK188">
        <v>1</v>
      </c>
      <c r="AL188">
        <v>1</v>
      </c>
      <c r="AN188">
        <v>0</v>
      </c>
      <c r="AO188">
        <v>1</v>
      </c>
      <c r="AP188">
        <v>0</v>
      </c>
      <c r="AQ188">
        <v>0</v>
      </c>
      <c r="AR188">
        <v>0</v>
      </c>
      <c r="AS188" t="s">
        <v>3</v>
      </c>
      <c r="AT188">
        <v>0.36</v>
      </c>
      <c r="AU188" t="s">
        <v>3</v>
      </c>
      <c r="AV188">
        <v>1</v>
      </c>
      <c r="AW188">
        <v>2</v>
      </c>
      <c r="AX188">
        <v>54437716</v>
      </c>
      <c r="AY188">
        <v>1</v>
      </c>
      <c r="AZ188">
        <v>0</v>
      </c>
      <c r="BA188">
        <v>188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CX188">
        <f>ROUND(Y188*Source!I617,9)</f>
        <v>8.64</v>
      </c>
      <c r="CY188">
        <f t="shared" si="76"/>
        <v>0</v>
      </c>
      <c r="CZ188">
        <f t="shared" si="77"/>
        <v>0</v>
      </c>
      <c r="DA188">
        <f t="shared" si="78"/>
        <v>1</v>
      </c>
      <c r="DB188">
        <f t="shared" si="73"/>
        <v>0</v>
      </c>
      <c r="DC188">
        <f t="shared" si="74"/>
        <v>0</v>
      </c>
      <c r="DD188" t="s">
        <v>3</v>
      </c>
      <c r="DE188" t="s">
        <v>3</v>
      </c>
      <c r="DF188">
        <f t="shared" si="82"/>
        <v>0</v>
      </c>
      <c r="DG188">
        <f t="shared" si="80"/>
        <v>0</v>
      </c>
      <c r="DH188">
        <f t="shared" si="81"/>
        <v>0</v>
      </c>
      <c r="DI188">
        <f t="shared" si="75"/>
        <v>0</v>
      </c>
      <c r="DJ188">
        <f t="shared" si="79"/>
        <v>0</v>
      </c>
      <c r="DK188">
        <v>0</v>
      </c>
    </row>
    <row r="189" spans="1:115" x14ac:dyDescent="0.2">
      <c r="A189">
        <f>ROW(Source!A618)</f>
        <v>618</v>
      </c>
      <c r="B189">
        <v>54436342</v>
      </c>
      <c r="C189">
        <v>54437717</v>
      </c>
      <c r="D189">
        <v>30515951</v>
      </c>
      <c r="E189">
        <v>30515945</v>
      </c>
      <c r="F189">
        <v>1</v>
      </c>
      <c r="G189">
        <v>30515945</v>
      </c>
      <c r="H189">
        <v>1</v>
      </c>
      <c r="I189" t="s">
        <v>477</v>
      </c>
      <c r="J189" t="s">
        <v>3</v>
      </c>
      <c r="K189" t="s">
        <v>478</v>
      </c>
      <c r="L189">
        <v>1191</v>
      </c>
      <c r="N189">
        <v>1013</v>
      </c>
      <c r="O189" t="s">
        <v>479</v>
      </c>
      <c r="P189" t="s">
        <v>479</v>
      </c>
      <c r="Q189">
        <v>1</v>
      </c>
      <c r="W189">
        <v>0</v>
      </c>
      <c r="X189">
        <v>476480486</v>
      </c>
      <c r="Y189">
        <f t="shared" si="72"/>
        <v>1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1</v>
      </c>
      <c r="AJ189">
        <v>1</v>
      </c>
      <c r="AK189">
        <v>1</v>
      </c>
      <c r="AL189">
        <v>1</v>
      </c>
      <c r="AN189">
        <v>0</v>
      </c>
      <c r="AO189">
        <v>1</v>
      </c>
      <c r="AP189">
        <v>1</v>
      </c>
      <c r="AQ189">
        <v>0</v>
      </c>
      <c r="AR189">
        <v>0</v>
      </c>
      <c r="AS189" t="s">
        <v>3</v>
      </c>
      <c r="AT189">
        <v>1</v>
      </c>
      <c r="AU189" t="s">
        <v>3</v>
      </c>
      <c r="AV189">
        <v>1</v>
      </c>
      <c r="AW189">
        <v>2</v>
      </c>
      <c r="AX189">
        <v>54437719</v>
      </c>
      <c r="AY189">
        <v>1</v>
      </c>
      <c r="AZ189">
        <v>0</v>
      </c>
      <c r="BA189">
        <v>189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CX189">
        <f>ROUND(Y189*Source!I618,9)</f>
        <v>10</v>
      </c>
      <c r="CY189">
        <f t="shared" si="76"/>
        <v>0</v>
      </c>
      <c r="CZ189">
        <f t="shared" si="77"/>
        <v>0</v>
      </c>
      <c r="DA189">
        <f t="shared" si="78"/>
        <v>1</v>
      </c>
      <c r="DB189">
        <f t="shared" si="73"/>
        <v>0</v>
      </c>
      <c r="DC189">
        <f t="shared" si="74"/>
        <v>0</v>
      </c>
      <c r="DD189" t="s">
        <v>3</v>
      </c>
      <c r="DE189" t="s">
        <v>3</v>
      </c>
      <c r="DF189">
        <f t="shared" si="82"/>
        <v>0</v>
      </c>
      <c r="DG189">
        <f t="shared" si="80"/>
        <v>0</v>
      </c>
      <c r="DH189">
        <f t="shared" si="81"/>
        <v>0</v>
      </c>
      <c r="DI189">
        <f t="shared" si="75"/>
        <v>0</v>
      </c>
      <c r="DJ189">
        <f t="shared" si="79"/>
        <v>0</v>
      </c>
      <c r="DK189">
        <v>0</v>
      </c>
    </row>
    <row r="190" spans="1:115" x14ac:dyDescent="0.2">
      <c r="A190">
        <f>ROW(Source!A619)</f>
        <v>619</v>
      </c>
      <c r="B190">
        <v>54436342</v>
      </c>
      <c r="C190">
        <v>54437720</v>
      </c>
      <c r="D190">
        <v>30515951</v>
      </c>
      <c r="E190">
        <v>30515945</v>
      </c>
      <c r="F190">
        <v>1</v>
      </c>
      <c r="G190">
        <v>30515945</v>
      </c>
      <c r="H190">
        <v>1</v>
      </c>
      <c r="I190" t="s">
        <v>477</v>
      </c>
      <c r="J190" t="s">
        <v>3</v>
      </c>
      <c r="K190" t="s">
        <v>478</v>
      </c>
      <c r="L190">
        <v>1191</v>
      </c>
      <c r="N190">
        <v>1013</v>
      </c>
      <c r="O190" t="s">
        <v>479</v>
      </c>
      <c r="P190" t="s">
        <v>479</v>
      </c>
      <c r="Q190">
        <v>1</v>
      </c>
      <c r="W190">
        <v>0</v>
      </c>
      <c r="X190">
        <v>476480486</v>
      </c>
      <c r="Y190">
        <f t="shared" si="72"/>
        <v>1.8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1</v>
      </c>
      <c r="AJ190">
        <v>1</v>
      </c>
      <c r="AK190">
        <v>1</v>
      </c>
      <c r="AL190">
        <v>1</v>
      </c>
      <c r="AN190">
        <v>0</v>
      </c>
      <c r="AO190">
        <v>1</v>
      </c>
      <c r="AP190">
        <v>1</v>
      </c>
      <c r="AQ190">
        <v>0</v>
      </c>
      <c r="AR190">
        <v>0</v>
      </c>
      <c r="AS190" t="s">
        <v>3</v>
      </c>
      <c r="AT190">
        <v>1.8</v>
      </c>
      <c r="AU190" t="s">
        <v>3</v>
      </c>
      <c r="AV190">
        <v>1</v>
      </c>
      <c r="AW190">
        <v>2</v>
      </c>
      <c r="AX190">
        <v>54437722</v>
      </c>
      <c r="AY190">
        <v>1</v>
      </c>
      <c r="AZ190">
        <v>0</v>
      </c>
      <c r="BA190">
        <v>190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CX190">
        <f>ROUND(Y190*Source!I619,9)</f>
        <v>18</v>
      </c>
      <c r="CY190">
        <f t="shared" si="76"/>
        <v>0</v>
      </c>
      <c r="CZ190">
        <f t="shared" si="77"/>
        <v>0</v>
      </c>
      <c r="DA190">
        <f t="shared" si="78"/>
        <v>1</v>
      </c>
      <c r="DB190">
        <f t="shared" si="73"/>
        <v>0</v>
      </c>
      <c r="DC190">
        <f t="shared" si="74"/>
        <v>0</v>
      </c>
      <c r="DD190" t="s">
        <v>3</v>
      </c>
      <c r="DE190" t="s">
        <v>3</v>
      </c>
      <c r="DF190">
        <f t="shared" si="82"/>
        <v>0</v>
      </c>
      <c r="DG190">
        <f t="shared" si="80"/>
        <v>0</v>
      </c>
      <c r="DH190">
        <f t="shared" si="81"/>
        <v>0</v>
      </c>
      <c r="DI190">
        <f t="shared" si="75"/>
        <v>0</v>
      </c>
      <c r="DJ190">
        <f t="shared" si="79"/>
        <v>0</v>
      </c>
      <c r="DK190">
        <v>0</v>
      </c>
    </row>
    <row r="191" spans="1:115" x14ac:dyDescent="0.2">
      <c r="A191">
        <f>ROW(Source!A620)</f>
        <v>620</v>
      </c>
      <c r="B191">
        <v>54436342</v>
      </c>
      <c r="C191">
        <v>54437723</v>
      </c>
      <c r="D191">
        <v>30515951</v>
      </c>
      <c r="E191">
        <v>30515945</v>
      </c>
      <c r="F191">
        <v>1</v>
      </c>
      <c r="G191">
        <v>30515945</v>
      </c>
      <c r="H191">
        <v>1</v>
      </c>
      <c r="I191" t="s">
        <v>477</v>
      </c>
      <c r="J191" t="s">
        <v>3</v>
      </c>
      <c r="K191" t="s">
        <v>478</v>
      </c>
      <c r="L191">
        <v>1191</v>
      </c>
      <c r="N191">
        <v>1013</v>
      </c>
      <c r="O191" t="s">
        <v>479</v>
      </c>
      <c r="P191" t="s">
        <v>479</v>
      </c>
      <c r="Q191">
        <v>1</v>
      </c>
      <c r="W191">
        <v>0</v>
      </c>
      <c r="X191">
        <v>476480486</v>
      </c>
      <c r="Y191">
        <f t="shared" si="72"/>
        <v>3.6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1</v>
      </c>
      <c r="AJ191">
        <v>1</v>
      </c>
      <c r="AK191">
        <v>1</v>
      </c>
      <c r="AL191">
        <v>1</v>
      </c>
      <c r="AN191">
        <v>0</v>
      </c>
      <c r="AO191">
        <v>1</v>
      </c>
      <c r="AP191">
        <v>1</v>
      </c>
      <c r="AQ191">
        <v>0</v>
      </c>
      <c r="AR191">
        <v>0</v>
      </c>
      <c r="AS191" t="s">
        <v>3</v>
      </c>
      <c r="AT191">
        <v>3.6</v>
      </c>
      <c r="AU191" t="s">
        <v>3</v>
      </c>
      <c r="AV191">
        <v>1</v>
      </c>
      <c r="AW191">
        <v>2</v>
      </c>
      <c r="AX191">
        <v>54437725</v>
      </c>
      <c r="AY191">
        <v>1</v>
      </c>
      <c r="AZ191">
        <v>0</v>
      </c>
      <c r="BA191">
        <v>191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  <c r="BS191">
        <v>0</v>
      </c>
      <c r="BT191">
        <v>0</v>
      </c>
      <c r="BU191">
        <v>0</v>
      </c>
      <c r="BV191">
        <v>0</v>
      </c>
      <c r="BW191">
        <v>0</v>
      </c>
      <c r="CX191">
        <f>ROUND(Y191*Source!I620,9)</f>
        <v>36</v>
      </c>
      <c r="CY191">
        <f t="shared" si="76"/>
        <v>0</v>
      </c>
      <c r="CZ191">
        <f t="shared" si="77"/>
        <v>0</v>
      </c>
      <c r="DA191">
        <f t="shared" si="78"/>
        <v>1</v>
      </c>
      <c r="DB191">
        <f t="shared" si="73"/>
        <v>0</v>
      </c>
      <c r="DC191">
        <f t="shared" si="74"/>
        <v>0</v>
      </c>
      <c r="DD191" t="s">
        <v>3</v>
      </c>
      <c r="DE191" t="s">
        <v>3</v>
      </c>
      <c r="DF191">
        <f t="shared" si="82"/>
        <v>0</v>
      </c>
      <c r="DG191">
        <f t="shared" si="80"/>
        <v>0</v>
      </c>
      <c r="DH191">
        <f t="shared" si="81"/>
        <v>0</v>
      </c>
      <c r="DI191">
        <f t="shared" si="75"/>
        <v>0</v>
      </c>
      <c r="DJ191">
        <f t="shared" si="79"/>
        <v>0</v>
      </c>
      <c r="DK191">
        <v>0</v>
      </c>
    </row>
    <row r="192" spans="1:115" x14ac:dyDescent="0.2">
      <c r="A192">
        <f>ROW(Source!A621)</f>
        <v>621</v>
      </c>
      <c r="B192">
        <v>54436342</v>
      </c>
      <c r="C192">
        <v>54437726</v>
      </c>
      <c r="D192">
        <v>30515951</v>
      </c>
      <c r="E192">
        <v>30515945</v>
      </c>
      <c r="F192">
        <v>1</v>
      </c>
      <c r="G192">
        <v>30515945</v>
      </c>
      <c r="H192">
        <v>1</v>
      </c>
      <c r="I192" t="s">
        <v>477</v>
      </c>
      <c r="J192" t="s">
        <v>3</v>
      </c>
      <c r="K192" t="s">
        <v>478</v>
      </c>
      <c r="L192">
        <v>1191</v>
      </c>
      <c r="N192">
        <v>1013</v>
      </c>
      <c r="O192" t="s">
        <v>479</v>
      </c>
      <c r="P192" t="s">
        <v>479</v>
      </c>
      <c r="Q192">
        <v>1</v>
      </c>
      <c r="W192">
        <v>0</v>
      </c>
      <c r="X192">
        <v>476480486</v>
      </c>
      <c r="Y192">
        <f t="shared" si="72"/>
        <v>0.15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1</v>
      </c>
      <c r="AJ192">
        <v>1</v>
      </c>
      <c r="AK192">
        <v>1</v>
      </c>
      <c r="AL192">
        <v>1</v>
      </c>
      <c r="AN192">
        <v>0</v>
      </c>
      <c r="AO192">
        <v>1</v>
      </c>
      <c r="AP192">
        <v>1</v>
      </c>
      <c r="AQ192">
        <v>0</v>
      </c>
      <c r="AR192">
        <v>0</v>
      </c>
      <c r="AS192" t="s">
        <v>3</v>
      </c>
      <c r="AT192">
        <v>0.15</v>
      </c>
      <c r="AU192" t="s">
        <v>3</v>
      </c>
      <c r="AV192">
        <v>1</v>
      </c>
      <c r="AW192">
        <v>2</v>
      </c>
      <c r="AX192">
        <v>54437728</v>
      </c>
      <c r="AY192">
        <v>1</v>
      </c>
      <c r="AZ192">
        <v>0</v>
      </c>
      <c r="BA192">
        <v>192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CX192">
        <f>ROUND(Y192*Source!I621,9)</f>
        <v>1.5</v>
      </c>
      <c r="CY192">
        <f t="shared" si="76"/>
        <v>0</v>
      </c>
      <c r="CZ192">
        <f t="shared" si="77"/>
        <v>0</v>
      </c>
      <c r="DA192">
        <f t="shared" si="78"/>
        <v>1</v>
      </c>
      <c r="DB192">
        <f t="shared" si="73"/>
        <v>0</v>
      </c>
      <c r="DC192">
        <f t="shared" si="74"/>
        <v>0</v>
      </c>
      <c r="DD192" t="s">
        <v>3</v>
      </c>
      <c r="DE192" t="s">
        <v>3</v>
      </c>
      <c r="DF192">
        <f t="shared" si="82"/>
        <v>0</v>
      </c>
      <c r="DG192">
        <f t="shared" si="80"/>
        <v>0</v>
      </c>
      <c r="DH192">
        <f t="shared" si="81"/>
        <v>0</v>
      </c>
      <c r="DI192">
        <f t="shared" si="75"/>
        <v>0</v>
      </c>
      <c r="DJ192">
        <f t="shared" si="79"/>
        <v>0</v>
      </c>
      <c r="DK192">
        <v>0</v>
      </c>
    </row>
    <row r="716" spans="9:9" x14ac:dyDescent="0.2">
      <c r="I716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19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ROW(Source!A28)</f>
        <v>28</v>
      </c>
      <c r="B1">
        <v>54436491</v>
      </c>
      <c r="C1">
        <v>54436489</v>
      </c>
      <c r="D1">
        <v>30515951</v>
      </c>
      <c r="E1">
        <v>30515945</v>
      </c>
      <c r="F1">
        <v>1</v>
      </c>
      <c r="G1">
        <v>30515945</v>
      </c>
      <c r="H1">
        <v>1</v>
      </c>
      <c r="I1" t="s">
        <v>477</v>
      </c>
      <c r="J1" t="s">
        <v>3</v>
      </c>
      <c r="K1" t="s">
        <v>478</v>
      </c>
      <c r="L1">
        <v>1191</v>
      </c>
      <c r="N1">
        <v>1013</v>
      </c>
      <c r="O1" t="s">
        <v>479</v>
      </c>
      <c r="P1" t="s">
        <v>479</v>
      </c>
      <c r="Q1">
        <v>1</v>
      </c>
      <c r="X1">
        <v>0.9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3</v>
      </c>
      <c r="AG1">
        <v>0.9</v>
      </c>
      <c r="AH1">
        <v>2</v>
      </c>
      <c r="AI1">
        <v>54436490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ROW(Source!A29)</f>
        <v>29</v>
      </c>
      <c r="B2">
        <v>54436497</v>
      </c>
      <c r="C2">
        <v>54436492</v>
      </c>
      <c r="D2">
        <v>30515951</v>
      </c>
      <c r="E2">
        <v>30515945</v>
      </c>
      <c r="F2">
        <v>1</v>
      </c>
      <c r="G2">
        <v>30515945</v>
      </c>
      <c r="H2">
        <v>1</v>
      </c>
      <c r="I2" t="s">
        <v>477</v>
      </c>
      <c r="J2" t="s">
        <v>3</v>
      </c>
      <c r="K2" t="s">
        <v>478</v>
      </c>
      <c r="L2">
        <v>1191</v>
      </c>
      <c r="N2">
        <v>1013</v>
      </c>
      <c r="O2" t="s">
        <v>479</v>
      </c>
      <c r="P2" t="s">
        <v>479</v>
      </c>
      <c r="Q2">
        <v>1</v>
      </c>
      <c r="X2">
        <v>4.6500000000000004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1</v>
      </c>
      <c r="AF2" t="s">
        <v>3</v>
      </c>
      <c r="AG2">
        <v>4.6500000000000004</v>
      </c>
      <c r="AH2">
        <v>2</v>
      </c>
      <c r="AI2">
        <v>54436493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ROW(Source!A29)</f>
        <v>29</v>
      </c>
      <c r="B3">
        <v>54436498</v>
      </c>
      <c r="C3">
        <v>54436492</v>
      </c>
      <c r="D3">
        <v>30596074</v>
      </c>
      <c r="E3">
        <v>1</v>
      </c>
      <c r="F3">
        <v>1</v>
      </c>
      <c r="G3">
        <v>30515945</v>
      </c>
      <c r="H3">
        <v>2</v>
      </c>
      <c r="I3" t="s">
        <v>480</v>
      </c>
      <c r="J3" t="s">
        <v>481</v>
      </c>
      <c r="K3" t="s">
        <v>482</v>
      </c>
      <c r="L3">
        <v>1367</v>
      </c>
      <c r="N3">
        <v>1011</v>
      </c>
      <c r="O3" t="s">
        <v>483</v>
      </c>
      <c r="P3" t="s">
        <v>483</v>
      </c>
      <c r="Q3">
        <v>1</v>
      </c>
      <c r="X3">
        <v>0.01</v>
      </c>
      <c r="Y3">
        <v>0</v>
      </c>
      <c r="Z3">
        <v>76.81</v>
      </c>
      <c r="AA3">
        <v>14.36</v>
      </c>
      <c r="AB3">
        <v>0</v>
      </c>
      <c r="AC3">
        <v>0</v>
      </c>
      <c r="AD3">
        <v>1</v>
      </c>
      <c r="AE3">
        <v>0</v>
      </c>
      <c r="AF3" t="s">
        <v>3</v>
      </c>
      <c r="AG3">
        <v>0.01</v>
      </c>
      <c r="AH3">
        <v>2</v>
      </c>
      <c r="AI3">
        <v>54436494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ROW(Source!A29)</f>
        <v>29</v>
      </c>
      <c r="B4">
        <v>54436499</v>
      </c>
      <c r="C4">
        <v>54436492</v>
      </c>
      <c r="D4">
        <v>30596185</v>
      </c>
      <c r="E4">
        <v>1</v>
      </c>
      <c r="F4">
        <v>1</v>
      </c>
      <c r="G4">
        <v>30515945</v>
      </c>
      <c r="H4">
        <v>2</v>
      </c>
      <c r="I4" t="s">
        <v>484</v>
      </c>
      <c r="J4" t="s">
        <v>485</v>
      </c>
      <c r="K4" t="s">
        <v>486</v>
      </c>
      <c r="L4">
        <v>1367</v>
      </c>
      <c r="N4">
        <v>1011</v>
      </c>
      <c r="O4" t="s">
        <v>483</v>
      </c>
      <c r="P4" t="s">
        <v>483</v>
      </c>
      <c r="Q4">
        <v>1</v>
      </c>
      <c r="X4">
        <v>0.03</v>
      </c>
      <c r="Y4">
        <v>0</v>
      </c>
      <c r="Z4">
        <v>1.76</v>
      </c>
      <c r="AA4">
        <v>0.01</v>
      </c>
      <c r="AB4">
        <v>0</v>
      </c>
      <c r="AC4">
        <v>0</v>
      </c>
      <c r="AD4">
        <v>1</v>
      </c>
      <c r="AE4">
        <v>0</v>
      </c>
      <c r="AF4" t="s">
        <v>3</v>
      </c>
      <c r="AG4">
        <v>0.03</v>
      </c>
      <c r="AH4">
        <v>2</v>
      </c>
      <c r="AI4">
        <v>54436495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ROW(Source!A29)</f>
        <v>29</v>
      </c>
      <c r="B5">
        <v>54436500</v>
      </c>
      <c r="C5">
        <v>54436492</v>
      </c>
      <c r="D5">
        <v>30534268</v>
      </c>
      <c r="E5">
        <v>30515945</v>
      </c>
      <c r="F5">
        <v>1</v>
      </c>
      <c r="G5">
        <v>30515945</v>
      </c>
      <c r="H5">
        <v>3</v>
      </c>
      <c r="I5" t="s">
        <v>543</v>
      </c>
      <c r="J5" t="s">
        <v>3</v>
      </c>
      <c r="K5" t="s">
        <v>544</v>
      </c>
      <c r="L5">
        <v>1346</v>
      </c>
      <c r="N5">
        <v>1009</v>
      </c>
      <c r="O5" t="s">
        <v>516</v>
      </c>
      <c r="P5" t="s">
        <v>516</v>
      </c>
      <c r="Q5">
        <v>1</v>
      </c>
      <c r="X5">
        <v>10.3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 t="s">
        <v>3</v>
      </c>
      <c r="AG5">
        <v>10.3</v>
      </c>
      <c r="AH5">
        <v>3</v>
      </c>
      <c r="AI5">
        <v>-1</v>
      </c>
      <c r="AJ5" t="s">
        <v>3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ROW(Source!A31)</f>
        <v>31</v>
      </c>
      <c r="B6">
        <v>54436512</v>
      </c>
      <c r="C6">
        <v>54436502</v>
      </c>
      <c r="D6">
        <v>30515951</v>
      </c>
      <c r="E6">
        <v>30515945</v>
      </c>
      <c r="F6">
        <v>1</v>
      </c>
      <c r="G6">
        <v>30515945</v>
      </c>
      <c r="H6">
        <v>1</v>
      </c>
      <c r="I6" t="s">
        <v>477</v>
      </c>
      <c r="J6" t="s">
        <v>3</v>
      </c>
      <c r="K6" t="s">
        <v>478</v>
      </c>
      <c r="L6">
        <v>1191</v>
      </c>
      <c r="N6">
        <v>1013</v>
      </c>
      <c r="O6" t="s">
        <v>479</v>
      </c>
      <c r="P6" t="s">
        <v>479</v>
      </c>
      <c r="Q6">
        <v>1</v>
      </c>
      <c r="X6">
        <v>30.1</v>
      </c>
      <c r="Y6">
        <v>0</v>
      </c>
      <c r="Z6">
        <v>0</v>
      </c>
      <c r="AA6">
        <v>0</v>
      </c>
      <c r="AB6">
        <v>0</v>
      </c>
      <c r="AC6">
        <v>0</v>
      </c>
      <c r="AD6">
        <v>1</v>
      </c>
      <c r="AE6">
        <v>1</v>
      </c>
      <c r="AF6" t="s">
        <v>3</v>
      </c>
      <c r="AG6">
        <v>30.1</v>
      </c>
      <c r="AH6">
        <v>2</v>
      </c>
      <c r="AI6">
        <v>54436503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ROW(Source!A31)</f>
        <v>31</v>
      </c>
      <c r="B7">
        <v>54436513</v>
      </c>
      <c r="C7">
        <v>54436502</v>
      </c>
      <c r="D7">
        <v>30516999</v>
      </c>
      <c r="E7">
        <v>30515945</v>
      </c>
      <c r="F7">
        <v>1</v>
      </c>
      <c r="G7">
        <v>30515945</v>
      </c>
      <c r="H7">
        <v>2</v>
      </c>
      <c r="I7" t="s">
        <v>487</v>
      </c>
      <c r="J7" t="s">
        <v>3</v>
      </c>
      <c r="K7" t="s">
        <v>488</v>
      </c>
      <c r="L7">
        <v>1344</v>
      </c>
      <c r="N7">
        <v>1008</v>
      </c>
      <c r="O7" t="s">
        <v>489</v>
      </c>
      <c r="P7" t="s">
        <v>489</v>
      </c>
      <c r="Q7">
        <v>1</v>
      </c>
      <c r="X7">
        <v>4.47</v>
      </c>
      <c r="Y7">
        <v>0</v>
      </c>
      <c r="Z7">
        <v>1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3</v>
      </c>
      <c r="AG7">
        <v>4.47</v>
      </c>
      <c r="AH7">
        <v>2</v>
      </c>
      <c r="AI7">
        <v>54436504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ROW(Source!A31)</f>
        <v>31</v>
      </c>
      <c r="B8">
        <v>54436514</v>
      </c>
      <c r="C8">
        <v>54436502</v>
      </c>
      <c r="D8">
        <v>30571181</v>
      </c>
      <c r="E8">
        <v>1</v>
      </c>
      <c r="F8">
        <v>1</v>
      </c>
      <c r="G8">
        <v>30515945</v>
      </c>
      <c r="H8">
        <v>3</v>
      </c>
      <c r="I8" t="s">
        <v>490</v>
      </c>
      <c r="J8" t="s">
        <v>491</v>
      </c>
      <c r="K8" t="s">
        <v>492</v>
      </c>
      <c r="L8">
        <v>1339</v>
      </c>
      <c r="N8">
        <v>1007</v>
      </c>
      <c r="O8" t="s">
        <v>493</v>
      </c>
      <c r="P8" t="s">
        <v>493</v>
      </c>
      <c r="Q8">
        <v>1</v>
      </c>
      <c r="X8">
        <v>0.24</v>
      </c>
      <c r="Y8">
        <v>7.07</v>
      </c>
      <c r="Z8">
        <v>0</v>
      </c>
      <c r="AA8">
        <v>0</v>
      </c>
      <c r="AB8">
        <v>0</v>
      </c>
      <c r="AC8">
        <v>0</v>
      </c>
      <c r="AD8">
        <v>1</v>
      </c>
      <c r="AE8">
        <v>0</v>
      </c>
      <c r="AF8" t="s">
        <v>3</v>
      </c>
      <c r="AG8">
        <v>0.24</v>
      </c>
      <c r="AH8">
        <v>2</v>
      </c>
      <c r="AI8">
        <v>54436505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ROW(Source!A31)</f>
        <v>31</v>
      </c>
      <c r="B9">
        <v>54436515</v>
      </c>
      <c r="C9">
        <v>54436502</v>
      </c>
      <c r="D9">
        <v>30572394</v>
      </c>
      <c r="E9">
        <v>1</v>
      </c>
      <c r="F9">
        <v>1</v>
      </c>
      <c r="G9">
        <v>30515945</v>
      </c>
      <c r="H9">
        <v>3</v>
      </c>
      <c r="I9" t="s">
        <v>494</v>
      </c>
      <c r="J9" t="s">
        <v>495</v>
      </c>
      <c r="K9" t="s">
        <v>496</v>
      </c>
      <c r="L9">
        <v>1327</v>
      </c>
      <c r="N9">
        <v>1005</v>
      </c>
      <c r="O9" t="s">
        <v>497</v>
      </c>
      <c r="P9" t="s">
        <v>497</v>
      </c>
      <c r="Q9">
        <v>1</v>
      </c>
      <c r="X9">
        <v>1.6</v>
      </c>
      <c r="Y9">
        <v>104</v>
      </c>
      <c r="Z9">
        <v>0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3</v>
      </c>
      <c r="AG9">
        <v>1.6</v>
      </c>
      <c r="AH9">
        <v>2</v>
      </c>
      <c r="AI9">
        <v>54436506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ROW(Source!A31)</f>
        <v>31</v>
      </c>
      <c r="B10">
        <v>54436516</v>
      </c>
      <c r="C10">
        <v>54436502</v>
      </c>
      <c r="D10">
        <v>30571442</v>
      </c>
      <c r="E10">
        <v>1</v>
      </c>
      <c r="F10">
        <v>1</v>
      </c>
      <c r="G10">
        <v>30515945</v>
      </c>
      <c r="H10">
        <v>3</v>
      </c>
      <c r="I10" t="s">
        <v>498</v>
      </c>
      <c r="J10" t="s">
        <v>499</v>
      </c>
      <c r="K10" t="s">
        <v>500</v>
      </c>
      <c r="L10">
        <v>1348</v>
      </c>
      <c r="N10">
        <v>1009</v>
      </c>
      <c r="O10" t="s">
        <v>51</v>
      </c>
      <c r="P10" t="s">
        <v>51</v>
      </c>
      <c r="Q10">
        <v>1000</v>
      </c>
      <c r="X10">
        <v>2.4299999999999999E-3</v>
      </c>
      <c r="Y10">
        <v>12237.68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3</v>
      </c>
      <c r="AG10">
        <v>2.4299999999999999E-3</v>
      </c>
      <c r="AH10">
        <v>2</v>
      </c>
      <c r="AI10">
        <v>54436508</v>
      </c>
      <c r="AJ10">
        <v>11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ROW(Source!A31)</f>
        <v>31</v>
      </c>
      <c r="B11">
        <v>54436517</v>
      </c>
      <c r="C11">
        <v>54436502</v>
      </c>
      <c r="D11">
        <v>30571661</v>
      </c>
      <c r="E11">
        <v>1</v>
      </c>
      <c r="F11">
        <v>1</v>
      </c>
      <c r="G11">
        <v>30515945</v>
      </c>
      <c r="H11">
        <v>3</v>
      </c>
      <c r="I11" t="s">
        <v>501</v>
      </c>
      <c r="J11" t="s">
        <v>502</v>
      </c>
      <c r="K11" t="s">
        <v>503</v>
      </c>
      <c r="L11">
        <v>1348</v>
      </c>
      <c r="N11">
        <v>1009</v>
      </c>
      <c r="O11" t="s">
        <v>51</v>
      </c>
      <c r="P11" t="s">
        <v>51</v>
      </c>
      <c r="Q11">
        <v>1000</v>
      </c>
      <c r="X11">
        <v>1.2E-2</v>
      </c>
      <c r="Y11">
        <v>545.21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3</v>
      </c>
      <c r="AG11">
        <v>1.2E-2</v>
      </c>
      <c r="AH11">
        <v>2</v>
      </c>
      <c r="AI11">
        <v>54436510</v>
      </c>
      <c r="AJ11">
        <v>13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ROW(Source!A31)</f>
        <v>31</v>
      </c>
      <c r="B12">
        <v>54436518</v>
      </c>
      <c r="C12">
        <v>54436502</v>
      </c>
      <c r="D12">
        <v>30571668</v>
      </c>
      <c r="E12">
        <v>1</v>
      </c>
      <c r="F12">
        <v>1</v>
      </c>
      <c r="G12">
        <v>30515945</v>
      </c>
      <c r="H12">
        <v>3</v>
      </c>
      <c r="I12" t="s">
        <v>504</v>
      </c>
      <c r="J12" t="s">
        <v>505</v>
      </c>
      <c r="K12" t="s">
        <v>506</v>
      </c>
      <c r="L12">
        <v>1348</v>
      </c>
      <c r="N12">
        <v>1009</v>
      </c>
      <c r="O12" t="s">
        <v>51</v>
      </c>
      <c r="P12" t="s">
        <v>51</v>
      </c>
      <c r="Q12">
        <v>1000</v>
      </c>
      <c r="X12">
        <v>6.4000000000000005E-4</v>
      </c>
      <c r="Y12">
        <v>12705.7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0</v>
      </c>
      <c r="AF12" t="s">
        <v>3</v>
      </c>
      <c r="AG12">
        <v>6.4000000000000005E-4</v>
      </c>
      <c r="AH12">
        <v>2</v>
      </c>
      <c r="AI12">
        <v>54436511</v>
      </c>
      <c r="AJ12">
        <v>14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ROW(Source!A31)</f>
        <v>31</v>
      </c>
      <c r="B13">
        <v>54436519</v>
      </c>
      <c r="C13">
        <v>54436502</v>
      </c>
      <c r="D13">
        <v>30532937</v>
      </c>
      <c r="E13">
        <v>30515945</v>
      </c>
      <c r="F13">
        <v>1</v>
      </c>
      <c r="G13">
        <v>30515945</v>
      </c>
      <c r="H13">
        <v>3</v>
      </c>
      <c r="I13" t="s">
        <v>545</v>
      </c>
      <c r="J13" t="s">
        <v>3</v>
      </c>
      <c r="K13" t="s">
        <v>546</v>
      </c>
      <c r="L13">
        <v>1348</v>
      </c>
      <c r="N13">
        <v>1009</v>
      </c>
      <c r="O13" t="s">
        <v>51</v>
      </c>
      <c r="P13" t="s">
        <v>51</v>
      </c>
      <c r="Q13">
        <v>1000</v>
      </c>
      <c r="X13">
        <v>6.7999999999999996E-3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 t="s">
        <v>3</v>
      </c>
      <c r="AG13">
        <v>6.7999999999999996E-3</v>
      </c>
      <c r="AH13">
        <v>3</v>
      </c>
      <c r="AI13">
        <v>-1</v>
      </c>
      <c r="AJ13" t="s">
        <v>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ROW(Source!A31)</f>
        <v>31</v>
      </c>
      <c r="B14">
        <v>54436520</v>
      </c>
      <c r="C14">
        <v>54436502</v>
      </c>
      <c r="D14">
        <v>30533204</v>
      </c>
      <c r="E14">
        <v>30515945</v>
      </c>
      <c r="F14">
        <v>1</v>
      </c>
      <c r="G14">
        <v>30515945</v>
      </c>
      <c r="H14">
        <v>3</v>
      </c>
      <c r="I14" t="s">
        <v>547</v>
      </c>
      <c r="J14" t="s">
        <v>3</v>
      </c>
      <c r="K14" t="s">
        <v>548</v>
      </c>
      <c r="L14">
        <v>1348</v>
      </c>
      <c r="N14">
        <v>1009</v>
      </c>
      <c r="O14" t="s">
        <v>51</v>
      </c>
      <c r="P14" t="s">
        <v>51</v>
      </c>
      <c r="Q14">
        <v>1000</v>
      </c>
      <c r="X14">
        <v>6.7000000000000004E-2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 t="s">
        <v>3</v>
      </c>
      <c r="AG14">
        <v>6.7000000000000004E-2</v>
      </c>
      <c r="AH14">
        <v>3</v>
      </c>
      <c r="AI14">
        <v>-1</v>
      </c>
      <c r="AJ14" t="s">
        <v>3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ROW(Source!A34)</f>
        <v>34</v>
      </c>
      <c r="B15">
        <v>54436533</v>
      </c>
      <c r="C15">
        <v>54436523</v>
      </c>
      <c r="D15">
        <v>30515951</v>
      </c>
      <c r="E15">
        <v>30515945</v>
      </c>
      <c r="F15">
        <v>1</v>
      </c>
      <c r="G15">
        <v>30515945</v>
      </c>
      <c r="H15">
        <v>1</v>
      </c>
      <c r="I15" t="s">
        <v>477</v>
      </c>
      <c r="J15" t="s">
        <v>3</v>
      </c>
      <c r="K15" t="s">
        <v>478</v>
      </c>
      <c r="L15">
        <v>1191</v>
      </c>
      <c r="N15">
        <v>1013</v>
      </c>
      <c r="O15" t="s">
        <v>479</v>
      </c>
      <c r="P15" t="s">
        <v>479</v>
      </c>
      <c r="Q15">
        <v>1</v>
      </c>
      <c r="X15">
        <v>25.9</v>
      </c>
      <c r="Y15">
        <v>0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1</v>
      </c>
      <c r="AF15" t="s">
        <v>3</v>
      </c>
      <c r="AG15">
        <v>25.9</v>
      </c>
      <c r="AH15">
        <v>2</v>
      </c>
      <c r="AI15">
        <v>54436524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ROW(Source!A34)</f>
        <v>34</v>
      </c>
      <c r="B16">
        <v>54436534</v>
      </c>
      <c r="C16">
        <v>54436523</v>
      </c>
      <c r="D16">
        <v>30516999</v>
      </c>
      <c r="E16">
        <v>30515945</v>
      </c>
      <c r="F16">
        <v>1</v>
      </c>
      <c r="G16">
        <v>30515945</v>
      </c>
      <c r="H16">
        <v>2</v>
      </c>
      <c r="I16" t="s">
        <v>487</v>
      </c>
      <c r="J16" t="s">
        <v>3</v>
      </c>
      <c r="K16" t="s">
        <v>488</v>
      </c>
      <c r="L16">
        <v>1344</v>
      </c>
      <c r="N16">
        <v>1008</v>
      </c>
      <c r="O16" t="s">
        <v>489</v>
      </c>
      <c r="P16" t="s">
        <v>489</v>
      </c>
      <c r="Q16">
        <v>1</v>
      </c>
      <c r="X16">
        <v>4.47</v>
      </c>
      <c r="Y16">
        <v>0</v>
      </c>
      <c r="Z16">
        <v>1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3</v>
      </c>
      <c r="AG16">
        <v>4.47</v>
      </c>
      <c r="AH16">
        <v>2</v>
      </c>
      <c r="AI16">
        <v>54436525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ROW(Source!A34)</f>
        <v>34</v>
      </c>
      <c r="B17">
        <v>54436535</v>
      </c>
      <c r="C17">
        <v>54436523</v>
      </c>
      <c r="D17">
        <v>30571181</v>
      </c>
      <c r="E17">
        <v>1</v>
      </c>
      <c r="F17">
        <v>1</v>
      </c>
      <c r="G17">
        <v>30515945</v>
      </c>
      <c r="H17">
        <v>3</v>
      </c>
      <c r="I17" t="s">
        <v>490</v>
      </c>
      <c r="J17" t="s">
        <v>491</v>
      </c>
      <c r="K17" t="s">
        <v>492</v>
      </c>
      <c r="L17">
        <v>1339</v>
      </c>
      <c r="N17">
        <v>1007</v>
      </c>
      <c r="O17" t="s">
        <v>493</v>
      </c>
      <c r="P17" t="s">
        <v>493</v>
      </c>
      <c r="Q17">
        <v>1</v>
      </c>
      <c r="X17">
        <v>0.24</v>
      </c>
      <c r="Y17">
        <v>7.07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3</v>
      </c>
      <c r="AG17">
        <v>0.24</v>
      </c>
      <c r="AH17">
        <v>2</v>
      </c>
      <c r="AI17">
        <v>54436526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ROW(Source!A34)</f>
        <v>34</v>
      </c>
      <c r="B18">
        <v>54436536</v>
      </c>
      <c r="C18">
        <v>54436523</v>
      </c>
      <c r="D18">
        <v>30572394</v>
      </c>
      <c r="E18">
        <v>1</v>
      </c>
      <c r="F18">
        <v>1</v>
      </c>
      <c r="G18">
        <v>30515945</v>
      </c>
      <c r="H18">
        <v>3</v>
      </c>
      <c r="I18" t="s">
        <v>494</v>
      </c>
      <c r="J18" t="s">
        <v>495</v>
      </c>
      <c r="K18" t="s">
        <v>496</v>
      </c>
      <c r="L18">
        <v>1327</v>
      </c>
      <c r="N18">
        <v>1005</v>
      </c>
      <c r="O18" t="s">
        <v>497</v>
      </c>
      <c r="P18" t="s">
        <v>497</v>
      </c>
      <c r="Q18">
        <v>1</v>
      </c>
      <c r="X18">
        <v>0.8</v>
      </c>
      <c r="Y18">
        <v>104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3</v>
      </c>
      <c r="AG18">
        <v>0.8</v>
      </c>
      <c r="AH18">
        <v>2</v>
      </c>
      <c r="AI18">
        <v>54436527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ROW(Source!A34)</f>
        <v>34</v>
      </c>
      <c r="B19">
        <v>54436537</v>
      </c>
      <c r="C19">
        <v>54436523</v>
      </c>
      <c r="D19">
        <v>30571442</v>
      </c>
      <c r="E19">
        <v>1</v>
      </c>
      <c r="F19">
        <v>1</v>
      </c>
      <c r="G19">
        <v>30515945</v>
      </c>
      <c r="H19">
        <v>3</v>
      </c>
      <c r="I19" t="s">
        <v>498</v>
      </c>
      <c r="J19" t="s">
        <v>499</v>
      </c>
      <c r="K19" t="s">
        <v>500</v>
      </c>
      <c r="L19">
        <v>1348</v>
      </c>
      <c r="N19">
        <v>1009</v>
      </c>
      <c r="O19" t="s">
        <v>51</v>
      </c>
      <c r="P19" t="s">
        <v>51</v>
      </c>
      <c r="Q19">
        <v>1000</v>
      </c>
      <c r="X19">
        <v>4.0200000000000001E-3</v>
      </c>
      <c r="Y19">
        <v>12237.68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3</v>
      </c>
      <c r="AG19">
        <v>4.0200000000000001E-3</v>
      </c>
      <c r="AH19">
        <v>2</v>
      </c>
      <c r="AI19">
        <v>54436529</v>
      </c>
      <c r="AJ19">
        <v>20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ROW(Source!A34)</f>
        <v>34</v>
      </c>
      <c r="B20">
        <v>54436538</v>
      </c>
      <c r="C20">
        <v>54436523</v>
      </c>
      <c r="D20">
        <v>30571661</v>
      </c>
      <c r="E20">
        <v>1</v>
      </c>
      <c r="F20">
        <v>1</v>
      </c>
      <c r="G20">
        <v>30515945</v>
      </c>
      <c r="H20">
        <v>3</v>
      </c>
      <c r="I20" t="s">
        <v>501</v>
      </c>
      <c r="J20" t="s">
        <v>502</v>
      </c>
      <c r="K20" t="s">
        <v>503</v>
      </c>
      <c r="L20">
        <v>1348</v>
      </c>
      <c r="N20">
        <v>1009</v>
      </c>
      <c r="O20" t="s">
        <v>51</v>
      </c>
      <c r="P20" t="s">
        <v>51</v>
      </c>
      <c r="Q20">
        <v>1000</v>
      </c>
      <c r="X20">
        <v>2.5499999999999998E-2</v>
      </c>
      <c r="Y20">
        <v>545.21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3</v>
      </c>
      <c r="AG20">
        <v>2.5499999999999998E-2</v>
      </c>
      <c r="AH20">
        <v>2</v>
      </c>
      <c r="AI20">
        <v>54436531</v>
      </c>
      <c r="AJ20">
        <v>22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ROW(Source!A34)</f>
        <v>34</v>
      </c>
      <c r="B21">
        <v>54436539</v>
      </c>
      <c r="C21">
        <v>54436523</v>
      </c>
      <c r="D21">
        <v>30571668</v>
      </c>
      <c r="E21">
        <v>1</v>
      </c>
      <c r="F21">
        <v>1</v>
      </c>
      <c r="G21">
        <v>30515945</v>
      </c>
      <c r="H21">
        <v>3</v>
      </c>
      <c r="I21" t="s">
        <v>504</v>
      </c>
      <c r="J21" t="s">
        <v>505</v>
      </c>
      <c r="K21" t="s">
        <v>506</v>
      </c>
      <c r="L21">
        <v>1348</v>
      </c>
      <c r="N21">
        <v>1009</v>
      </c>
      <c r="O21" t="s">
        <v>51</v>
      </c>
      <c r="P21" t="s">
        <v>51</v>
      </c>
      <c r="Q21">
        <v>1000</v>
      </c>
      <c r="X21">
        <v>1.0200000000000001E-3</v>
      </c>
      <c r="Y21">
        <v>12705.7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0</v>
      </c>
      <c r="AF21" t="s">
        <v>3</v>
      </c>
      <c r="AG21">
        <v>1.0200000000000001E-3</v>
      </c>
      <c r="AH21">
        <v>2</v>
      </c>
      <c r="AI21">
        <v>54436532</v>
      </c>
      <c r="AJ21">
        <v>23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ROW(Source!A34)</f>
        <v>34</v>
      </c>
      <c r="B22">
        <v>54436540</v>
      </c>
      <c r="C22">
        <v>54436523</v>
      </c>
      <c r="D22">
        <v>30532937</v>
      </c>
      <c r="E22">
        <v>30515945</v>
      </c>
      <c r="F22">
        <v>1</v>
      </c>
      <c r="G22">
        <v>30515945</v>
      </c>
      <c r="H22">
        <v>3</v>
      </c>
      <c r="I22" t="s">
        <v>545</v>
      </c>
      <c r="J22" t="s">
        <v>3</v>
      </c>
      <c r="K22" t="s">
        <v>546</v>
      </c>
      <c r="L22">
        <v>1348</v>
      </c>
      <c r="N22">
        <v>1009</v>
      </c>
      <c r="O22" t="s">
        <v>51</v>
      </c>
      <c r="P22" t="s">
        <v>51</v>
      </c>
      <c r="Q22">
        <v>1000</v>
      </c>
      <c r="X22">
        <v>7.1999999999999998E-3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 t="s">
        <v>3</v>
      </c>
      <c r="AG22">
        <v>7.1999999999999998E-3</v>
      </c>
      <c r="AH22">
        <v>3</v>
      </c>
      <c r="AI22">
        <v>-1</v>
      </c>
      <c r="AJ22" t="s">
        <v>3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ROW(Source!A34)</f>
        <v>34</v>
      </c>
      <c r="B23">
        <v>54436541</v>
      </c>
      <c r="C23">
        <v>54436523</v>
      </c>
      <c r="D23">
        <v>30533204</v>
      </c>
      <c r="E23">
        <v>30515945</v>
      </c>
      <c r="F23">
        <v>1</v>
      </c>
      <c r="G23">
        <v>30515945</v>
      </c>
      <c r="H23">
        <v>3</v>
      </c>
      <c r="I23" t="s">
        <v>547</v>
      </c>
      <c r="J23" t="s">
        <v>3</v>
      </c>
      <c r="K23" t="s">
        <v>548</v>
      </c>
      <c r="L23">
        <v>1348</v>
      </c>
      <c r="N23">
        <v>1009</v>
      </c>
      <c r="O23" t="s">
        <v>51</v>
      </c>
      <c r="P23" t="s">
        <v>51</v>
      </c>
      <c r="Q23">
        <v>1000</v>
      </c>
      <c r="X23">
        <v>7.0999999999999994E-2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 t="s">
        <v>3</v>
      </c>
      <c r="AG23">
        <v>7.0999999999999994E-2</v>
      </c>
      <c r="AH23">
        <v>3</v>
      </c>
      <c r="AI23">
        <v>-1</v>
      </c>
      <c r="AJ23" t="s">
        <v>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ROW(Source!A37)</f>
        <v>37</v>
      </c>
      <c r="B24">
        <v>54436551</v>
      </c>
      <c r="C24">
        <v>54436544</v>
      </c>
      <c r="D24">
        <v>30515951</v>
      </c>
      <c r="E24">
        <v>30515945</v>
      </c>
      <c r="F24">
        <v>1</v>
      </c>
      <c r="G24">
        <v>30515945</v>
      </c>
      <c r="H24">
        <v>1</v>
      </c>
      <c r="I24" t="s">
        <v>477</v>
      </c>
      <c r="J24" t="s">
        <v>3</v>
      </c>
      <c r="K24" t="s">
        <v>478</v>
      </c>
      <c r="L24">
        <v>1191</v>
      </c>
      <c r="N24">
        <v>1013</v>
      </c>
      <c r="O24" t="s">
        <v>479</v>
      </c>
      <c r="P24" t="s">
        <v>479</v>
      </c>
      <c r="Q24">
        <v>1</v>
      </c>
      <c r="X24">
        <v>31.2</v>
      </c>
      <c r="Y24">
        <v>0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1</v>
      </c>
      <c r="AF24" t="s">
        <v>3</v>
      </c>
      <c r="AG24">
        <v>31.2</v>
      </c>
      <c r="AH24">
        <v>2</v>
      </c>
      <c r="AI24">
        <v>54436545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ROW(Source!A37)</f>
        <v>37</v>
      </c>
      <c r="B25">
        <v>54436552</v>
      </c>
      <c r="C25">
        <v>54436544</v>
      </c>
      <c r="D25">
        <v>30516999</v>
      </c>
      <c r="E25">
        <v>30515945</v>
      </c>
      <c r="F25">
        <v>1</v>
      </c>
      <c r="G25">
        <v>30515945</v>
      </c>
      <c r="H25">
        <v>2</v>
      </c>
      <c r="I25" t="s">
        <v>487</v>
      </c>
      <c r="J25" t="s">
        <v>3</v>
      </c>
      <c r="K25" t="s">
        <v>488</v>
      </c>
      <c r="L25">
        <v>1344</v>
      </c>
      <c r="N25">
        <v>1008</v>
      </c>
      <c r="O25" t="s">
        <v>489</v>
      </c>
      <c r="P25" t="s">
        <v>489</v>
      </c>
      <c r="Q25">
        <v>1</v>
      </c>
      <c r="X25">
        <v>0.01</v>
      </c>
      <c r="Y25">
        <v>0</v>
      </c>
      <c r="Z25">
        <v>1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3</v>
      </c>
      <c r="AG25">
        <v>0.01</v>
      </c>
      <c r="AH25">
        <v>2</v>
      </c>
      <c r="AI25">
        <v>54436546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ROW(Source!A37)</f>
        <v>37</v>
      </c>
      <c r="B26">
        <v>54436553</v>
      </c>
      <c r="C26">
        <v>54436544</v>
      </c>
      <c r="D26">
        <v>30572414</v>
      </c>
      <c r="E26">
        <v>1</v>
      </c>
      <c r="F26">
        <v>1</v>
      </c>
      <c r="G26">
        <v>30515945</v>
      </c>
      <c r="H26">
        <v>3</v>
      </c>
      <c r="I26" t="s">
        <v>507</v>
      </c>
      <c r="J26" t="s">
        <v>508</v>
      </c>
      <c r="K26" t="s">
        <v>509</v>
      </c>
      <c r="L26">
        <v>1348</v>
      </c>
      <c r="N26">
        <v>1009</v>
      </c>
      <c r="O26" t="s">
        <v>51</v>
      </c>
      <c r="P26" t="s">
        <v>51</v>
      </c>
      <c r="Q26">
        <v>1000</v>
      </c>
      <c r="X26">
        <v>7.4999999999999997E-3</v>
      </c>
      <c r="Y26">
        <v>2278.84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3</v>
      </c>
      <c r="AG26">
        <v>7.4999999999999997E-3</v>
      </c>
      <c r="AH26">
        <v>2</v>
      </c>
      <c r="AI26">
        <v>54436547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ROW(Source!A37)</f>
        <v>37</v>
      </c>
      <c r="B27">
        <v>54436554</v>
      </c>
      <c r="C27">
        <v>54436544</v>
      </c>
      <c r="D27">
        <v>30571508</v>
      </c>
      <c r="E27">
        <v>1</v>
      </c>
      <c r="F27">
        <v>1</v>
      </c>
      <c r="G27">
        <v>30515945</v>
      </c>
      <c r="H27">
        <v>3</v>
      </c>
      <c r="I27" t="s">
        <v>510</v>
      </c>
      <c r="J27" t="s">
        <v>511</v>
      </c>
      <c r="K27" t="s">
        <v>512</v>
      </c>
      <c r="L27">
        <v>1348</v>
      </c>
      <c r="N27">
        <v>1009</v>
      </c>
      <c r="O27" t="s">
        <v>51</v>
      </c>
      <c r="P27" t="s">
        <v>51</v>
      </c>
      <c r="Q27">
        <v>1000</v>
      </c>
      <c r="X27">
        <v>1.4E-2</v>
      </c>
      <c r="Y27">
        <v>32008.27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0</v>
      </c>
      <c r="AF27" t="s">
        <v>3</v>
      </c>
      <c r="AG27">
        <v>1.4E-2</v>
      </c>
      <c r="AH27">
        <v>2</v>
      </c>
      <c r="AI27">
        <v>54436548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ROW(Source!A37)</f>
        <v>37</v>
      </c>
      <c r="B28">
        <v>54436555</v>
      </c>
      <c r="C28">
        <v>54436544</v>
      </c>
      <c r="D28">
        <v>30571714</v>
      </c>
      <c r="E28">
        <v>1</v>
      </c>
      <c r="F28">
        <v>1</v>
      </c>
      <c r="G28">
        <v>30515945</v>
      </c>
      <c r="H28">
        <v>3</v>
      </c>
      <c r="I28" t="s">
        <v>513</v>
      </c>
      <c r="J28" t="s">
        <v>514</v>
      </c>
      <c r="K28" t="s">
        <v>515</v>
      </c>
      <c r="L28">
        <v>1346</v>
      </c>
      <c r="N28">
        <v>1009</v>
      </c>
      <c r="O28" t="s">
        <v>516</v>
      </c>
      <c r="P28" t="s">
        <v>516</v>
      </c>
      <c r="Q28">
        <v>1</v>
      </c>
      <c r="X28">
        <v>6.3</v>
      </c>
      <c r="Y28">
        <v>20.190000000000001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3</v>
      </c>
      <c r="AG28">
        <v>6.3</v>
      </c>
      <c r="AH28">
        <v>2</v>
      </c>
      <c r="AI28">
        <v>54436549</v>
      </c>
      <c r="AJ28">
        <v>28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ROW(Source!A37)</f>
        <v>37</v>
      </c>
      <c r="B29">
        <v>54436556</v>
      </c>
      <c r="C29">
        <v>54436544</v>
      </c>
      <c r="D29">
        <v>30541208</v>
      </c>
      <c r="E29">
        <v>30515945</v>
      </c>
      <c r="F29">
        <v>1</v>
      </c>
      <c r="G29">
        <v>30515945</v>
      </c>
      <c r="H29">
        <v>3</v>
      </c>
      <c r="I29" t="s">
        <v>517</v>
      </c>
      <c r="J29" t="s">
        <v>3</v>
      </c>
      <c r="K29" t="s">
        <v>518</v>
      </c>
      <c r="L29">
        <v>1344</v>
      </c>
      <c r="N29">
        <v>1008</v>
      </c>
      <c r="O29" t="s">
        <v>489</v>
      </c>
      <c r="P29" t="s">
        <v>489</v>
      </c>
      <c r="Q29">
        <v>1</v>
      </c>
      <c r="X29">
        <v>4.83</v>
      </c>
      <c r="Y29">
        <v>1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3</v>
      </c>
      <c r="AG29">
        <v>4.83</v>
      </c>
      <c r="AH29">
        <v>2</v>
      </c>
      <c r="AI29">
        <v>54436550</v>
      </c>
      <c r="AJ29">
        <v>29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ROW(Source!A38)</f>
        <v>38</v>
      </c>
      <c r="B30">
        <v>54436565</v>
      </c>
      <c r="C30">
        <v>54436557</v>
      </c>
      <c r="D30">
        <v>30515951</v>
      </c>
      <c r="E30">
        <v>30515945</v>
      </c>
      <c r="F30">
        <v>1</v>
      </c>
      <c r="G30">
        <v>30515945</v>
      </c>
      <c r="H30">
        <v>1</v>
      </c>
      <c r="I30" t="s">
        <v>477</v>
      </c>
      <c r="J30" t="s">
        <v>3</v>
      </c>
      <c r="K30" t="s">
        <v>478</v>
      </c>
      <c r="L30">
        <v>1191</v>
      </c>
      <c r="N30">
        <v>1013</v>
      </c>
      <c r="O30" t="s">
        <v>479</v>
      </c>
      <c r="P30" t="s">
        <v>479</v>
      </c>
      <c r="Q30">
        <v>1</v>
      </c>
      <c r="X30">
        <v>62.1</v>
      </c>
      <c r="Y30">
        <v>0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1</v>
      </c>
      <c r="AF30" t="s">
        <v>3</v>
      </c>
      <c r="AG30">
        <v>62.1</v>
      </c>
      <c r="AH30">
        <v>2</v>
      </c>
      <c r="AI30">
        <v>54436558</v>
      </c>
      <c r="AJ30">
        <v>30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ROW(Source!A38)</f>
        <v>38</v>
      </c>
      <c r="B31">
        <v>54436566</v>
      </c>
      <c r="C31">
        <v>54436557</v>
      </c>
      <c r="D31">
        <v>30595420</v>
      </c>
      <c r="E31">
        <v>1</v>
      </c>
      <c r="F31">
        <v>1</v>
      </c>
      <c r="G31">
        <v>30515945</v>
      </c>
      <c r="H31">
        <v>2</v>
      </c>
      <c r="I31" t="s">
        <v>519</v>
      </c>
      <c r="J31" t="s">
        <v>520</v>
      </c>
      <c r="K31" t="s">
        <v>521</v>
      </c>
      <c r="L31">
        <v>1367</v>
      </c>
      <c r="N31">
        <v>1011</v>
      </c>
      <c r="O31" t="s">
        <v>483</v>
      </c>
      <c r="P31" t="s">
        <v>483</v>
      </c>
      <c r="Q31">
        <v>1</v>
      </c>
      <c r="X31">
        <v>34.200000000000003</v>
      </c>
      <c r="Y31">
        <v>0</v>
      </c>
      <c r="Z31">
        <v>140.38</v>
      </c>
      <c r="AA31">
        <v>15.46</v>
      </c>
      <c r="AB31">
        <v>0</v>
      </c>
      <c r="AC31">
        <v>0</v>
      </c>
      <c r="AD31">
        <v>1</v>
      </c>
      <c r="AE31">
        <v>0</v>
      </c>
      <c r="AF31" t="s">
        <v>3</v>
      </c>
      <c r="AG31">
        <v>34.200000000000003</v>
      </c>
      <c r="AH31">
        <v>2</v>
      </c>
      <c r="AI31">
        <v>54436559</v>
      </c>
      <c r="AJ31">
        <v>31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ROW(Source!A38)</f>
        <v>38</v>
      </c>
      <c r="B32">
        <v>54436567</v>
      </c>
      <c r="C32">
        <v>54436557</v>
      </c>
      <c r="D32">
        <v>30516999</v>
      </c>
      <c r="E32">
        <v>30515945</v>
      </c>
      <c r="F32">
        <v>1</v>
      </c>
      <c r="G32">
        <v>30515945</v>
      </c>
      <c r="H32">
        <v>2</v>
      </c>
      <c r="I32" t="s">
        <v>487</v>
      </c>
      <c r="J32" t="s">
        <v>3</v>
      </c>
      <c r="K32" t="s">
        <v>488</v>
      </c>
      <c r="L32">
        <v>1344</v>
      </c>
      <c r="N32">
        <v>1008</v>
      </c>
      <c r="O32" t="s">
        <v>489</v>
      </c>
      <c r="P32" t="s">
        <v>489</v>
      </c>
      <c r="Q32">
        <v>1</v>
      </c>
      <c r="X32">
        <v>0.16</v>
      </c>
      <c r="Y32">
        <v>0</v>
      </c>
      <c r="Z32">
        <v>1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3</v>
      </c>
      <c r="AG32">
        <v>0.16</v>
      </c>
      <c r="AH32">
        <v>2</v>
      </c>
      <c r="AI32">
        <v>54436560</v>
      </c>
      <c r="AJ32">
        <v>32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ROW(Source!A38)</f>
        <v>38</v>
      </c>
      <c r="B33">
        <v>54436568</v>
      </c>
      <c r="C33">
        <v>54436557</v>
      </c>
      <c r="D33">
        <v>30572414</v>
      </c>
      <c r="E33">
        <v>1</v>
      </c>
      <c r="F33">
        <v>1</v>
      </c>
      <c r="G33">
        <v>30515945</v>
      </c>
      <c r="H33">
        <v>3</v>
      </c>
      <c r="I33" t="s">
        <v>507</v>
      </c>
      <c r="J33" t="s">
        <v>508</v>
      </c>
      <c r="K33" t="s">
        <v>509</v>
      </c>
      <c r="L33">
        <v>1348</v>
      </c>
      <c r="N33">
        <v>1009</v>
      </c>
      <c r="O33" t="s">
        <v>51</v>
      </c>
      <c r="P33" t="s">
        <v>51</v>
      </c>
      <c r="Q33">
        <v>1000</v>
      </c>
      <c r="X33">
        <v>1.0800000000000001E-2</v>
      </c>
      <c r="Y33">
        <v>2278.84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3</v>
      </c>
      <c r="AG33">
        <v>1.0800000000000001E-2</v>
      </c>
      <c r="AH33">
        <v>2</v>
      </c>
      <c r="AI33">
        <v>54436561</v>
      </c>
      <c r="AJ33">
        <v>33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ROW(Source!A38)</f>
        <v>38</v>
      </c>
      <c r="B34">
        <v>54436569</v>
      </c>
      <c r="C34">
        <v>54436557</v>
      </c>
      <c r="D34">
        <v>30571506</v>
      </c>
      <c r="E34">
        <v>1</v>
      </c>
      <c r="F34">
        <v>1</v>
      </c>
      <c r="G34">
        <v>30515945</v>
      </c>
      <c r="H34">
        <v>3</v>
      </c>
      <c r="I34" t="s">
        <v>522</v>
      </c>
      <c r="J34" t="s">
        <v>523</v>
      </c>
      <c r="K34" t="s">
        <v>524</v>
      </c>
      <c r="L34">
        <v>1348</v>
      </c>
      <c r="N34">
        <v>1009</v>
      </c>
      <c r="O34" t="s">
        <v>51</v>
      </c>
      <c r="P34" t="s">
        <v>51</v>
      </c>
      <c r="Q34">
        <v>1000</v>
      </c>
      <c r="X34">
        <v>1.316E-2</v>
      </c>
      <c r="Y34">
        <v>20009.47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3</v>
      </c>
      <c r="AG34">
        <v>1.316E-2</v>
      </c>
      <c r="AH34">
        <v>2</v>
      </c>
      <c r="AI34">
        <v>54436562</v>
      </c>
      <c r="AJ34">
        <v>34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ROW(Source!A38)</f>
        <v>38</v>
      </c>
      <c r="B35">
        <v>54436570</v>
      </c>
      <c r="C35">
        <v>54436557</v>
      </c>
      <c r="D35">
        <v>30571714</v>
      </c>
      <c r="E35">
        <v>1</v>
      </c>
      <c r="F35">
        <v>1</v>
      </c>
      <c r="G35">
        <v>30515945</v>
      </c>
      <c r="H35">
        <v>3</v>
      </c>
      <c r="I35" t="s">
        <v>513</v>
      </c>
      <c r="J35" t="s">
        <v>514</v>
      </c>
      <c r="K35" t="s">
        <v>515</v>
      </c>
      <c r="L35">
        <v>1346</v>
      </c>
      <c r="N35">
        <v>1009</v>
      </c>
      <c r="O35" t="s">
        <v>516</v>
      </c>
      <c r="P35" t="s">
        <v>516</v>
      </c>
      <c r="Q35">
        <v>1</v>
      </c>
      <c r="X35">
        <v>11.1</v>
      </c>
      <c r="Y35">
        <v>20.190000000000001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3</v>
      </c>
      <c r="AG35">
        <v>11.1</v>
      </c>
      <c r="AH35">
        <v>2</v>
      </c>
      <c r="AI35">
        <v>54436563</v>
      </c>
      <c r="AJ35">
        <v>35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ROW(Source!A38)</f>
        <v>38</v>
      </c>
      <c r="B36">
        <v>54436571</v>
      </c>
      <c r="C36">
        <v>54436557</v>
      </c>
      <c r="D36">
        <v>30541208</v>
      </c>
      <c r="E36">
        <v>30515945</v>
      </c>
      <c r="F36">
        <v>1</v>
      </c>
      <c r="G36">
        <v>30515945</v>
      </c>
      <c r="H36">
        <v>3</v>
      </c>
      <c r="I36" t="s">
        <v>517</v>
      </c>
      <c r="J36" t="s">
        <v>3</v>
      </c>
      <c r="K36" t="s">
        <v>518</v>
      </c>
      <c r="L36">
        <v>1344</v>
      </c>
      <c r="N36">
        <v>1008</v>
      </c>
      <c r="O36" t="s">
        <v>489</v>
      </c>
      <c r="P36" t="s">
        <v>489</v>
      </c>
      <c r="Q36">
        <v>1</v>
      </c>
      <c r="X36">
        <v>9.18</v>
      </c>
      <c r="Y36">
        <v>1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3</v>
      </c>
      <c r="AG36">
        <v>9.18</v>
      </c>
      <c r="AH36">
        <v>2</v>
      </c>
      <c r="AI36">
        <v>54436564</v>
      </c>
      <c r="AJ36">
        <v>36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ROW(Source!A39)</f>
        <v>39</v>
      </c>
      <c r="B37">
        <v>54436578</v>
      </c>
      <c r="C37">
        <v>54436572</v>
      </c>
      <c r="D37">
        <v>30515951</v>
      </c>
      <c r="E37">
        <v>30515945</v>
      </c>
      <c r="F37">
        <v>1</v>
      </c>
      <c r="G37">
        <v>30515945</v>
      </c>
      <c r="H37">
        <v>1</v>
      </c>
      <c r="I37" t="s">
        <v>477</v>
      </c>
      <c r="J37" t="s">
        <v>3</v>
      </c>
      <c r="K37" t="s">
        <v>478</v>
      </c>
      <c r="L37">
        <v>1191</v>
      </c>
      <c r="N37">
        <v>1013</v>
      </c>
      <c r="O37" t="s">
        <v>479</v>
      </c>
      <c r="P37" t="s">
        <v>479</v>
      </c>
      <c r="Q37">
        <v>1</v>
      </c>
      <c r="X37">
        <v>5.31</v>
      </c>
      <c r="Y37">
        <v>0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1</v>
      </c>
      <c r="AF37" t="s">
        <v>3</v>
      </c>
      <c r="AG37">
        <v>5.31</v>
      </c>
      <c r="AH37">
        <v>2</v>
      </c>
      <c r="AI37">
        <v>54436573</v>
      </c>
      <c r="AJ37">
        <v>37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ROW(Source!A39)</f>
        <v>39</v>
      </c>
      <c r="B38">
        <v>54436579</v>
      </c>
      <c r="C38">
        <v>54436572</v>
      </c>
      <c r="D38">
        <v>30595700</v>
      </c>
      <c r="E38">
        <v>1</v>
      </c>
      <c r="F38">
        <v>1</v>
      </c>
      <c r="G38">
        <v>30515945</v>
      </c>
      <c r="H38">
        <v>2</v>
      </c>
      <c r="I38" t="s">
        <v>525</v>
      </c>
      <c r="J38" t="s">
        <v>526</v>
      </c>
      <c r="K38" t="s">
        <v>527</v>
      </c>
      <c r="L38">
        <v>1367</v>
      </c>
      <c r="N38">
        <v>1011</v>
      </c>
      <c r="O38" t="s">
        <v>483</v>
      </c>
      <c r="P38" t="s">
        <v>483</v>
      </c>
      <c r="Q38">
        <v>1</v>
      </c>
      <c r="X38">
        <v>1.1200000000000001</v>
      </c>
      <c r="Y38">
        <v>0</v>
      </c>
      <c r="Z38">
        <v>10.4</v>
      </c>
      <c r="AA38">
        <v>0.05</v>
      </c>
      <c r="AB38">
        <v>0</v>
      </c>
      <c r="AC38">
        <v>0</v>
      </c>
      <c r="AD38">
        <v>1</v>
      </c>
      <c r="AE38">
        <v>0</v>
      </c>
      <c r="AF38" t="s">
        <v>3</v>
      </c>
      <c r="AG38">
        <v>1.1200000000000001</v>
      </c>
      <c r="AH38">
        <v>2</v>
      </c>
      <c r="AI38">
        <v>54436574</v>
      </c>
      <c r="AJ38">
        <v>38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ROW(Source!A39)</f>
        <v>39</v>
      </c>
      <c r="B39">
        <v>54436580</v>
      </c>
      <c r="C39">
        <v>54436572</v>
      </c>
      <c r="D39">
        <v>30516999</v>
      </c>
      <c r="E39">
        <v>30515945</v>
      </c>
      <c r="F39">
        <v>1</v>
      </c>
      <c r="G39">
        <v>30515945</v>
      </c>
      <c r="H39">
        <v>2</v>
      </c>
      <c r="I39" t="s">
        <v>487</v>
      </c>
      <c r="J39" t="s">
        <v>3</v>
      </c>
      <c r="K39" t="s">
        <v>488</v>
      </c>
      <c r="L39">
        <v>1344</v>
      </c>
      <c r="N39">
        <v>1008</v>
      </c>
      <c r="O39" t="s">
        <v>489</v>
      </c>
      <c r="P39" t="s">
        <v>489</v>
      </c>
      <c r="Q39">
        <v>1</v>
      </c>
      <c r="X39">
        <v>1.49</v>
      </c>
      <c r="Y39">
        <v>0</v>
      </c>
      <c r="Z39">
        <v>1</v>
      </c>
      <c r="AA39">
        <v>0</v>
      </c>
      <c r="AB39">
        <v>0</v>
      </c>
      <c r="AC39">
        <v>0</v>
      </c>
      <c r="AD39">
        <v>1</v>
      </c>
      <c r="AE39">
        <v>0</v>
      </c>
      <c r="AF39" t="s">
        <v>3</v>
      </c>
      <c r="AG39">
        <v>1.49</v>
      </c>
      <c r="AH39">
        <v>2</v>
      </c>
      <c r="AI39">
        <v>54436575</v>
      </c>
      <c r="AJ39">
        <v>39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ROW(Source!A39)</f>
        <v>39</v>
      </c>
      <c r="B40">
        <v>54436581</v>
      </c>
      <c r="C40">
        <v>54436572</v>
      </c>
      <c r="D40">
        <v>30571523</v>
      </c>
      <c r="E40">
        <v>1</v>
      </c>
      <c r="F40">
        <v>1</v>
      </c>
      <c r="G40">
        <v>30515945</v>
      </c>
      <c r="H40">
        <v>3</v>
      </c>
      <c r="I40" t="s">
        <v>528</v>
      </c>
      <c r="J40" t="s">
        <v>529</v>
      </c>
      <c r="K40" t="s">
        <v>530</v>
      </c>
      <c r="L40">
        <v>1348</v>
      </c>
      <c r="N40">
        <v>1009</v>
      </c>
      <c r="O40" t="s">
        <v>51</v>
      </c>
      <c r="P40" t="s">
        <v>51</v>
      </c>
      <c r="Q40">
        <v>1000</v>
      </c>
      <c r="X40">
        <v>1.5E-3</v>
      </c>
      <c r="Y40">
        <v>6303.6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0</v>
      </c>
      <c r="AF40" t="s">
        <v>3</v>
      </c>
      <c r="AG40">
        <v>1.5E-3</v>
      </c>
      <c r="AH40">
        <v>2</v>
      </c>
      <c r="AI40">
        <v>54436577</v>
      </c>
      <c r="AJ40">
        <v>41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ROW(Source!A39)</f>
        <v>39</v>
      </c>
      <c r="B41">
        <v>54436582</v>
      </c>
      <c r="C41">
        <v>54436572</v>
      </c>
      <c r="D41">
        <v>30532123</v>
      </c>
      <c r="E41">
        <v>30515945</v>
      </c>
      <c r="F41">
        <v>1</v>
      </c>
      <c r="G41">
        <v>30515945</v>
      </c>
      <c r="H41">
        <v>3</v>
      </c>
      <c r="I41" t="s">
        <v>549</v>
      </c>
      <c r="J41" t="s">
        <v>3</v>
      </c>
      <c r="K41" t="s">
        <v>550</v>
      </c>
      <c r="L41">
        <v>1348</v>
      </c>
      <c r="N41">
        <v>1009</v>
      </c>
      <c r="O41" t="s">
        <v>51</v>
      </c>
      <c r="P41" t="s">
        <v>51</v>
      </c>
      <c r="Q41">
        <v>1000</v>
      </c>
      <c r="X41">
        <v>8.9999999999999993E-3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 t="s">
        <v>3</v>
      </c>
      <c r="AG41">
        <v>8.9999999999999993E-3</v>
      </c>
      <c r="AH41">
        <v>3</v>
      </c>
      <c r="AI41">
        <v>-1</v>
      </c>
      <c r="AJ41" t="s">
        <v>3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ROW(Source!A41)</f>
        <v>41</v>
      </c>
      <c r="B42">
        <v>54436590</v>
      </c>
      <c r="C42">
        <v>54436584</v>
      </c>
      <c r="D42">
        <v>30515951</v>
      </c>
      <c r="E42">
        <v>30515945</v>
      </c>
      <c r="F42">
        <v>1</v>
      </c>
      <c r="G42">
        <v>30515945</v>
      </c>
      <c r="H42">
        <v>1</v>
      </c>
      <c r="I42" t="s">
        <v>477</v>
      </c>
      <c r="J42" t="s">
        <v>3</v>
      </c>
      <c r="K42" t="s">
        <v>478</v>
      </c>
      <c r="L42">
        <v>1191</v>
      </c>
      <c r="N42">
        <v>1013</v>
      </c>
      <c r="O42" t="s">
        <v>479</v>
      </c>
      <c r="P42" t="s">
        <v>479</v>
      </c>
      <c r="Q42">
        <v>1</v>
      </c>
      <c r="X42">
        <v>2.13</v>
      </c>
      <c r="Y42">
        <v>0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1</v>
      </c>
      <c r="AF42" t="s">
        <v>3</v>
      </c>
      <c r="AG42">
        <v>2.13</v>
      </c>
      <c r="AH42">
        <v>2</v>
      </c>
      <c r="AI42">
        <v>54436585</v>
      </c>
      <c r="AJ42">
        <v>42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ROW(Source!A41)</f>
        <v>41</v>
      </c>
      <c r="B43">
        <v>54436591</v>
      </c>
      <c r="C43">
        <v>54436584</v>
      </c>
      <c r="D43">
        <v>30596074</v>
      </c>
      <c r="E43">
        <v>1</v>
      </c>
      <c r="F43">
        <v>1</v>
      </c>
      <c r="G43">
        <v>30515945</v>
      </c>
      <c r="H43">
        <v>2</v>
      </c>
      <c r="I43" t="s">
        <v>480</v>
      </c>
      <c r="J43" t="s">
        <v>481</v>
      </c>
      <c r="K43" t="s">
        <v>482</v>
      </c>
      <c r="L43">
        <v>1367</v>
      </c>
      <c r="N43">
        <v>1011</v>
      </c>
      <c r="O43" t="s">
        <v>483</v>
      </c>
      <c r="P43" t="s">
        <v>483</v>
      </c>
      <c r="Q43">
        <v>1</v>
      </c>
      <c r="X43">
        <v>0.01</v>
      </c>
      <c r="Y43">
        <v>0</v>
      </c>
      <c r="Z43">
        <v>76.81</v>
      </c>
      <c r="AA43">
        <v>14.36</v>
      </c>
      <c r="AB43">
        <v>0</v>
      </c>
      <c r="AC43">
        <v>0</v>
      </c>
      <c r="AD43">
        <v>1</v>
      </c>
      <c r="AE43">
        <v>0</v>
      </c>
      <c r="AF43" t="s">
        <v>3</v>
      </c>
      <c r="AG43">
        <v>0.01</v>
      </c>
      <c r="AH43">
        <v>2</v>
      </c>
      <c r="AI43">
        <v>54436586</v>
      </c>
      <c r="AJ43">
        <v>43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ROW(Source!A41)</f>
        <v>41</v>
      </c>
      <c r="B44">
        <v>54436592</v>
      </c>
      <c r="C44">
        <v>54436584</v>
      </c>
      <c r="D44">
        <v>30595414</v>
      </c>
      <c r="E44">
        <v>1</v>
      </c>
      <c r="F44">
        <v>1</v>
      </c>
      <c r="G44">
        <v>30515945</v>
      </c>
      <c r="H44">
        <v>2</v>
      </c>
      <c r="I44" t="s">
        <v>531</v>
      </c>
      <c r="J44" t="s">
        <v>532</v>
      </c>
      <c r="K44" t="s">
        <v>533</v>
      </c>
      <c r="L44">
        <v>1367</v>
      </c>
      <c r="N44">
        <v>1011</v>
      </c>
      <c r="O44" t="s">
        <v>483</v>
      </c>
      <c r="P44" t="s">
        <v>483</v>
      </c>
      <c r="Q44">
        <v>1</v>
      </c>
      <c r="X44">
        <v>0.01</v>
      </c>
      <c r="Y44">
        <v>0</v>
      </c>
      <c r="Z44">
        <v>104.46</v>
      </c>
      <c r="AA44">
        <v>13.03</v>
      </c>
      <c r="AB44">
        <v>0</v>
      </c>
      <c r="AC44">
        <v>0</v>
      </c>
      <c r="AD44">
        <v>1</v>
      </c>
      <c r="AE44">
        <v>0</v>
      </c>
      <c r="AF44" t="s">
        <v>3</v>
      </c>
      <c r="AG44">
        <v>0.01</v>
      </c>
      <c r="AH44">
        <v>2</v>
      </c>
      <c r="AI44">
        <v>54436587</v>
      </c>
      <c r="AJ44">
        <v>44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ROW(Source!A41)</f>
        <v>41</v>
      </c>
      <c r="B45">
        <v>54436593</v>
      </c>
      <c r="C45">
        <v>54436584</v>
      </c>
      <c r="D45">
        <v>30572504</v>
      </c>
      <c r="E45">
        <v>1</v>
      </c>
      <c r="F45">
        <v>1</v>
      </c>
      <c r="G45">
        <v>30515945</v>
      </c>
      <c r="H45">
        <v>3</v>
      </c>
      <c r="I45" t="s">
        <v>534</v>
      </c>
      <c r="J45" t="s">
        <v>535</v>
      </c>
      <c r="K45" t="s">
        <v>536</v>
      </c>
      <c r="L45">
        <v>1346</v>
      </c>
      <c r="N45">
        <v>1009</v>
      </c>
      <c r="O45" t="s">
        <v>516</v>
      </c>
      <c r="P45" t="s">
        <v>516</v>
      </c>
      <c r="Q45">
        <v>1</v>
      </c>
      <c r="X45">
        <v>9</v>
      </c>
      <c r="Y45">
        <v>29.9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0</v>
      </c>
      <c r="AF45" t="s">
        <v>3</v>
      </c>
      <c r="AG45">
        <v>9</v>
      </c>
      <c r="AH45">
        <v>2</v>
      </c>
      <c r="AI45">
        <v>54436588</v>
      </c>
      <c r="AJ45">
        <v>45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ROW(Source!A41)</f>
        <v>41</v>
      </c>
      <c r="B46">
        <v>54436594</v>
      </c>
      <c r="C46">
        <v>54436584</v>
      </c>
      <c r="D46">
        <v>30571951</v>
      </c>
      <c r="E46">
        <v>1</v>
      </c>
      <c r="F46">
        <v>1</v>
      </c>
      <c r="G46">
        <v>30515945</v>
      </c>
      <c r="H46">
        <v>3</v>
      </c>
      <c r="I46" t="s">
        <v>537</v>
      </c>
      <c r="J46" t="s">
        <v>538</v>
      </c>
      <c r="K46" t="s">
        <v>539</v>
      </c>
      <c r="L46">
        <v>1348</v>
      </c>
      <c r="N46">
        <v>1009</v>
      </c>
      <c r="O46" t="s">
        <v>51</v>
      </c>
      <c r="P46" t="s">
        <v>51</v>
      </c>
      <c r="Q46">
        <v>1000</v>
      </c>
      <c r="X46">
        <v>1.48E-3</v>
      </c>
      <c r="Y46">
        <v>12534.98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3</v>
      </c>
      <c r="AG46">
        <v>1.48E-3</v>
      </c>
      <c r="AH46">
        <v>2</v>
      </c>
      <c r="AI46">
        <v>54436589</v>
      </c>
      <c r="AJ46">
        <v>46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ROW(Source!A77)</f>
        <v>77</v>
      </c>
      <c r="B47">
        <v>54436654</v>
      </c>
      <c r="C47">
        <v>54436652</v>
      </c>
      <c r="D47">
        <v>30515951</v>
      </c>
      <c r="E47">
        <v>30515945</v>
      </c>
      <c r="F47">
        <v>1</v>
      </c>
      <c r="G47">
        <v>30515945</v>
      </c>
      <c r="H47">
        <v>1</v>
      </c>
      <c r="I47" t="s">
        <v>477</v>
      </c>
      <c r="J47" t="s">
        <v>3</v>
      </c>
      <c r="K47" t="s">
        <v>478</v>
      </c>
      <c r="L47">
        <v>1191</v>
      </c>
      <c r="N47">
        <v>1013</v>
      </c>
      <c r="O47" t="s">
        <v>479</v>
      </c>
      <c r="P47" t="s">
        <v>479</v>
      </c>
      <c r="Q47">
        <v>1</v>
      </c>
      <c r="X47">
        <v>22.7</v>
      </c>
      <c r="Y47">
        <v>0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1</v>
      </c>
      <c r="AF47" t="s">
        <v>151</v>
      </c>
      <c r="AG47">
        <v>6.81</v>
      </c>
      <c r="AH47">
        <v>2</v>
      </c>
      <c r="AI47">
        <v>54436653</v>
      </c>
      <c r="AJ47">
        <v>47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ROW(Source!A78)</f>
        <v>78</v>
      </c>
      <c r="B48">
        <v>54436657</v>
      </c>
      <c r="C48">
        <v>54436655</v>
      </c>
      <c r="D48">
        <v>30515951</v>
      </c>
      <c r="E48">
        <v>30515945</v>
      </c>
      <c r="F48">
        <v>1</v>
      </c>
      <c r="G48">
        <v>30515945</v>
      </c>
      <c r="H48">
        <v>1</v>
      </c>
      <c r="I48" t="s">
        <v>477</v>
      </c>
      <c r="J48" t="s">
        <v>3</v>
      </c>
      <c r="K48" t="s">
        <v>478</v>
      </c>
      <c r="L48">
        <v>1191</v>
      </c>
      <c r="N48">
        <v>1013</v>
      </c>
      <c r="O48" t="s">
        <v>479</v>
      </c>
      <c r="P48" t="s">
        <v>479</v>
      </c>
      <c r="Q48">
        <v>1</v>
      </c>
      <c r="X48">
        <v>18.5</v>
      </c>
      <c r="Y48">
        <v>0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1</v>
      </c>
      <c r="AF48" t="s">
        <v>151</v>
      </c>
      <c r="AG48">
        <v>5.55</v>
      </c>
      <c r="AH48">
        <v>2</v>
      </c>
      <c r="AI48">
        <v>54436656</v>
      </c>
      <c r="AJ48">
        <v>48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ROW(Source!A79)</f>
        <v>79</v>
      </c>
      <c r="B49">
        <v>54436660</v>
      </c>
      <c r="C49">
        <v>54436658</v>
      </c>
      <c r="D49">
        <v>30515951</v>
      </c>
      <c r="E49">
        <v>30515945</v>
      </c>
      <c r="F49">
        <v>1</v>
      </c>
      <c r="G49">
        <v>30515945</v>
      </c>
      <c r="H49">
        <v>1</v>
      </c>
      <c r="I49" t="s">
        <v>477</v>
      </c>
      <c r="J49" t="s">
        <v>3</v>
      </c>
      <c r="K49" t="s">
        <v>478</v>
      </c>
      <c r="L49">
        <v>1191</v>
      </c>
      <c r="N49">
        <v>1013</v>
      </c>
      <c r="O49" t="s">
        <v>479</v>
      </c>
      <c r="P49" t="s">
        <v>479</v>
      </c>
      <c r="Q49">
        <v>1</v>
      </c>
      <c r="X49">
        <v>24.7</v>
      </c>
      <c r="Y49">
        <v>0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1</v>
      </c>
      <c r="AF49" t="s">
        <v>151</v>
      </c>
      <c r="AG49">
        <v>7.4099999999999993</v>
      </c>
      <c r="AH49">
        <v>2</v>
      </c>
      <c r="AI49">
        <v>54436659</v>
      </c>
      <c r="AJ49">
        <v>49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ROW(Source!A80)</f>
        <v>80</v>
      </c>
      <c r="B50">
        <v>54436663</v>
      </c>
      <c r="C50">
        <v>54436661</v>
      </c>
      <c r="D50">
        <v>30515951</v>
      </c>
      <c r="E50">
        <v>30515945</v>
      </c>
      <c r="F50">
        <v>1</v>
      </c>
      <c r="G50">
        <v>30515945</v>
      </c>
      <c r="H50">
        <v>1</v>
      </c>
      <c r="I50" t="s">
        <v>477</v>
      </c>
      <c r="J50" t="s">
        <v>3</v>
      </c>
      <c r="K50" t="s">
        <v>478</v>
      </c>
      <c r="L50">
        <v>1191</v>
      </c>
      <c r="N50">
        <v>1013</v>
      </c>
      <c r="O50" t="s">
        <v>479</v>
      </c>
      <c r="P50" t="s">
        <v>479</v>
      </c>
      <c r="Q50">
        <v>1</v>
      </c>
      <c r="X50">
        <v>13.4</v>
      </c>
      <c r="Y50">
        <v>0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1</v>
      </c>
      <c r="AF50" t="s">
        <v>151</v>
      </c>
      <c r="AG50">
        <v>4.0199999999999996</v>
      </c>
      <c r="AH50">
        <v>2</v>
      </c>
      <c r="AI50">
        <v>54436662</v>
      </c>
      <c r="AJ50">
        <v>50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ROW(Source!A81)</f>
        <v>81</v>
      </c>
      <c r="B51">
        <v>54436666</v>
      </c>
      <c r="C51">
        <v>54436664</v>
      </c>
      <c r="D51">
        <v>30515951</v>
      </c>
      <c r="E51">
        <v>30515945</v>
      </c>
      <c r="F51">
        <v>1</v>
      </c>
      <c r="G51">
        <v>30515945</v>
      </c>
      <c r="H51">
        <v>1</v>
      </c>
      <c r="I51" t="s">
        <v>477</v>
      </c>
      <c r="J51" t="s">
        <v>3</v>
      </c>
      <c r="K51" t="s">
        <v>478</v>
      </c>
      <c r="L51">
        <v>1191</v>
      </c>
      <c r="N51">
        <v>1013</v>
      </c>
      <c r="O51" t="s">
        <v>479</v>
      </c>
      <c r="P51" t="s">
        <v>479</v>
      </c>
      <c r="Q51">
        <v>1</v>
      </c>
      <c r="X51">
        <v>16.100000000000001</v>
      </c>
      <c r="Y51">
        <v>0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1</v>
      </c>
      <c r="AF51" t="s">
        <v>151</v>
      </c>
      <c r="AG51">
        <v>4.83</v>
      </c>
      <c r="AH51">
        <v>2</v>
      </c>
      <c r="AI51">
        <v>54436665</v>
      </c>
      <c r="AJ51">
        <v>51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ROW(Source!A82)</f>
        <v>82</v>
      </c>
      <c r="B52">
        <v>54436669</v>
      </c>
      <c r="C52">
        <v>54436667</v>
      </c>
      <c r="D52">
        <v>30515951</v>
      </c>
      <c r="E52">
        <v>30515945</v>
      </c>
      <c r="F52">
        <v>1</v>
      </c>
      <c r="G52">
        <v>30515945</v>
      </c>
      <c r="H52">
        <v>1</v>
      </c>
      <c r="I52" t="s">
        <v>477</v>
      </c>
      <c r="J52" t="s">
        <v>3</v>
      </c>
      <c r="K52" t="s">
        <v>478</v>
      </c>
      <c r="L52">
        <v>1191</v>
      </c>
      <c r="N52">
        <v>1013</v>
      </c>
      <c r="O52" t="s">
        <v>479</v>
      </c>
      <c r="P52" t="s">
        <v>479</v>
      </c>
      <c r="Q52">
        <v>1</v>
      </c>
      <c r="X52">
        <v>6.56</v>
      </c>
      <c r="Y52">
        <v>0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1</v>
      </c>
      <c r="AF52" t="s">
        <v>151</v>
      </c>
      <c r="AG52">
        <v>1.9679999999999997</v>
      </c>
      <c r="AH52">
        <v>2</v>
      </c>
      <c r="AI52">
        <v>54436668</v>
      </c>
      <c r="AJ52">
        <v>52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ROW(Source!A83)</f>
        <v>83</v>
      </c>
      <c r="B53">
        <v>54436672</v>
      </c>
      <c r="C53">
        <v>54436670</v>
      </c>
      <c r="D53">
        <v>30515951</v>
      </c>
      <c r="E53">
        <v>30515945</v>
      </c>
      <c r="F53">
        <v>1</v>
      </c>
      <c r="G53">
        <v>30515945</v>
      </c>
      <c r="H53">
        <v>1</v>
      </c>
      <c r="I53" t="s">
        <v>477</v>
      </c>
      <c r="J53" t="s">
        <v>3</v>
      </c>
      <c r="K53" t="s">
        <v>478</v>
      </c>
      <c r="L53">
        <v>1191</v>
      </c>
      <c r="N53">
        <v>1013</v>
      </c>
      <c r="O53" t="s">
        <v>479</v>
      </c>
      <c r="P53" t="s">
        <v>479</v>
      </c>
      <c r="Q53">
        <v>1</v>
      </c>
      <c r="X53">
        <v>20.7</v>
      </c>
      <c r="Y53">
        <v>0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1</v>
      </c>
      <c r="AF53" t="s">
        <v>151</v>
      </c>
      <c r="AG53">
        <v>6.21</v>
      </c>
      <c r="AH53">
        <v>2</v>
      </c>
      <c r="AI53">
        <v>54436671</v>
      </c>
      <c r="AJ53">
        <v>53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ROW(Source!A84)</f>
        <v>84</v>
      </c>
      <c r="B54">
        <v>54436675</v>
      </c>
      <c r="C54">
        <v>54436673</v>
      </c>
      <c r="D54">
        <v>30515951</v>
      </c>
      <c r="E54">
        <v>30515945</v>
      </c>
      <c r="F54">
        <v>1</v>
      </c>
      <c r="G54">
        <v>30515945</v>
      </c>
      <c r="H54">
        <v>1</v>
      </c>
      <c r="I54" t="s">
        <v>477</v>
      </c>
      <c r="J54" t="s">
        <v>3</v>
      </c>
      <c r="K54" t="s">
        <v>478</v>
      </c>
      <c r="L54">
        <v>1191</v>
      </c>
      <c r="N54">
        <v>1013</v>
      </c>
      <c r="O54" t="s">
        <v>479</v>
      </c>
      <c r="P54" t="s">
        <v>479</v>
      </c>
      <c r="Q54">
        <v>1</v>
      </c>
      <c r="X54">
        <v>73.5</v>
      </c>
      <c r="Y54">
        <v>0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1</v>
      </c>
      <c r="AF54" t="s">
        <v>151</v>
      </c>
      <c r="AG54">
        <v>22.05</v>
      </c>
      <c r="AH54">
        <v>2</v>
      </c>
      <c r="AI54">
        <v>54436674</v>
      </c>
      <c r="AJ54">
        <v>54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ROW(Source!A85)</f>
        <v>85</v>
      </c>
      <c r="B55">
        <v>54436678</v>
      </c>
      <c r="C55">
        <v>54436676</v>
      </c>
      <c r="D55">
        <v>30515951</v>
      </c>
      <c r="E55">
        <v>30515945</v>
      </c>
      <c r="F55">
        <v>1</v>
      </c>
      <c r="G55">
        <v>30515945</v>
      </c>
      <c r="H55">
        <v>1</v>
      </c>
      <c r="I55" t="s">
        <v>477</v>
      </c>
      <c r="J55" t="s">
        <v>3</v>
      </c>
      <c r="K55" t="s">
        <v>478</v>
      </c>
      <c r="L55">
        <v>1191</v>
      </c>
      <c r="N55">
        <v>1013</v>
      </c>
      <c r="O55" t="s">
        <v>479</v>
      </c>
      <c r="P55" t="s">
        <v>479</v>
      </c>
      <c r="Q55">
        <v>1</v>
      </c>
      <c r="X55">
        <v>37.229999999999997</v>
      </c>
      <c r="Y55">
        <v>0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1</v>
      </c>
      <c r="AF55" t="s">
        <v>151</v>
      </c>
      <c r="AG55">
        <v>11.168999999999999</v>
      </c>
      <c r="AH55">
        <v>2</v>
      </c>
      <c r="AI55">
        <v>54436677</v>
      </c>
      <c r="AJ55">
        <v>55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ROW(Source!A86)</f>
        <v>86</v>
      </c>
      <c r="B56">
        <v>54436681</v>
      </c>
      <c r="C56">
        <v>54436679</v>
      </c>
      <c r="D56">
        <v>30515951</v>
      </c>
      <c r="E56">
        <v>30515945</v>
      </c>
      <c r="F56">
        <v>1</v>
      </c>
      <c r="G56">
        <v>30515945</v>
      </c>
      <c r="H56">
        <v>1</v>
      </c>
      <c r="I56" t="s">
        <v>477</v>
      </c>
      <c r="J56" t="s">
        <v>3</v>
      </c>
      <c r="K56" t="s">
        <v>478</v>
      </c>
      <c r="L56">
        <v>1191</v>
      </c>
      <c r="N56">
        <v>1013</v>
      </c>
      <c r="O56" t="s">
        <v>479</v>
      </c>
      <c r="P56" t="s">
        <v>479</v>
      </c>
      <c r="Q56">
        <v>1</v>
      </c>
      <c r="X56">
        <v>34.1</v>
      </c>
      <c r="Y56">
        <v>0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1</v>
      </c>
      <c r="AF56" t="s">
        <v>151</v>
      </c>
      <c r="AG56">
        <v>10.23</v>
      </c>
      <c r="AH56">
        <v>2</v>
      </c>
      <c r="AI56">
        <v>54436680</v>
      </c>
      <c r="AJ56">
        <v>56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ROW(Source!A87)</f>
        <v>87</v>
      </c>
      <c r="B57">
        <v>54436684</v>
      </c>
      <c r="C57">
        <v>54436682</v>
      </c>
      <c r="D57">
        <v>30515951</v>
      </c>
      <c r="E57">
        <v>30515945</v>
      </c>
      <c r="F57">
        <v>1</v>
      </c>
      <c r="G57">
        <v>30515945</v>
      </c>
      <c r="H57">
        <v>1</v>
      </c>
      <c r="I57" t="s">
        <v>477</v>
      </c>
      <c r="J57" t="s">
        <v>3</v>
      </c>
      <c r="K57" t="s">
        <v>478</v>
      </c>
      <c r="L57">
        <v>1191</v>
      </c>
      <c r="N57">
        <v>1013</v>
      </c>
      <c r="O57" t="s">
        <v>479</v>
      </c>
      <c r="P57" t="s">
        <v>479</v>
      </c>
      <c r="Q57">
        <v>1</v>
      </c>
      <c r="X57">
        <v>2.0699999999999998</v>
      </c>
      <c r="Y57">
        <v>0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1</v>
      </c>
      <c r="AF57" t="s">
        <v>151</v>
      </c>
      <c r="AG57">
        <v>0.62099999999999989</v>
      </c>
      <c r="AH57">
        <v>2</v>
      </c>
      <c r="AI57">
        <v>54436683</v>
      </c>
      <c r="AJ57">
        <v>57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ROW(Source!A123)</f>
        <v>123</v>
      </c>
      <c r="B58">
        <v>54436744</v>
      </c>
      <c r="C58">
        <v>54436742</v>
      </c>
      <c r="D58">
        <v>30515951</v>
      </c>
      <c r="E58">
        <v>30515945</v>
      </c>
      <c r="F58">
        <v>1</v>
      </c>
      <c r="G58">
        <v>30515945</v>
      </c>
      <c r="H58">
        <v>1</v>
      </c>
      <c r="I58" t="s">
        <v>477</v>
      </c>
      <c r="J58" t="s">
        <v>3</v>
      </c>
      <c r="K58" t="s">
        <v>478</v>
      </c>
      <c r="L58">
        <v>1191</v>
      </c>
      <c r="N58">
        <v>1013</v>
      </c>
      <c r="O58" t="s">
        <v>479</v>
      </c>
      <c r="P58" t="s">
        <v>479</v>
      </c>
      <c r="Q58">
        <v>1</v>
      </c>
      <c r="X58">
        <v>22.7</v>
      </c>
      <c r="Y58">
        <v>0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1</v>
      </c>
      <c r="AF58" t="s">
        <v>3</v>
      </c>
      <c r="AG58">
        <v>22.7</v>
      </c>
      <c r="AH58">
        <v>2</v>
      </c>
      <c r="AI58">
        <v>54436743</v>
      </c>
      <c r="AJ58">
        <v>58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ROW(Source!A124)</f>
        <v>124</v>
      </c>
      <c r="B59">
        <v>54436747</v>
      </c>
      <c r="C59">
        <v>54436745</v>
      </c>
      <c r="D59">
        <v>30515951</v>
      </c>
      <c r="E59">
        <v>30515945</v>
      </c>
      <c r="F59">
        <v>1</v>
      </c>
      <c r="G59">
        <v>30515945</v>
      </c>
      <c r="H59">
        <v>1</v>
      </c>
      <c r="I59" t="s">
        <v>477</v>
      </c>
      <c r="J59" t="s">
        <v>3</v>
      </c>
      <c r="K59" t="s">
        <v>478</v>
      </c>
      <c r="L59">
        <v>1191</v>
      </c>
      <c r="N59">
        <v>1013</v>
      </c>
      <c r="O59" t="s">
        <v>479</v>
      </c>
      <c r="P59" t="s">
        <v>479</v>
      </c>
      <c r="Q59">
        <v>1</v>
      </c>
      <c r="X59">
        <v>18.5</v>
      </c>
      <c r="Y59">
        <v>0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1</v>
      </c>
      <c r="AF59" t="s">
        <v>3</v>
      </c>
      <c r="AG59">
        <v>18.5</v>
      </c>
      <c r="AH59">
        <v>2</v>
      </c>
      <c r="AI59">
        <v>54436746</v>
      </c>
      <c r="AJ59">
        <v>59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ROW(Source!A125)</f>
        <v>125</v>
      </c>
      <c r="B60">
        <v>54436750</v>
      </c>
      <c r="C60">
        <v>54436748</v>
      </c>
      <c r="D60">
        <v>30515951</v>
      </c>
      <c r="E60">
        <v>30515945</v>
      </c>
      <c r="F60">
        <v>1</v>
      </c>
      <c r="G60">
        <v>30515945</v>
      </c>
      <c r="H60">
        <v>1</v>
      </c>
      <c r="I60" t="s">
        <v>477</v>
      </c>
      <c r="J60" t="s">
        <v>3</v>
      </c>
      <c r="K60" t="s">
        <v>478</v>
      </c>
      <c r="L60">
        <v>1191</v>
      </c>
      <c r="N60">
        <v>1013</v>
      </c>
      <c r="O60" t="s">
        <v>479</v>
      </c>
      <c r="P60" t="s">
        <v>479</v>
      </c>
      <c r="Q60">
        <v>1</v>
      </c>
      <c r="X60">
        <v>24.7</v>
      </c>
      <c r="Y60">
        <v>0</v>
      </c>
      <c r="Z60">
        <v>0</v>
      </c>
      <c r="AA60">
        <v>0</v>
      </c>
      <c r="AB60">
        <v>0</v>
      </c>
      <c r="AC60">
        <v>0</v>
      </c>
      <c r="AD60">
        <v>1</v>
      </c>
      <c r="AE60">
        <v>1</v>
      </c>
      <c r="AF60" t="s">
        <v>3</v>
      </c>
      <c r="AG60">
        <v>24.7</v>
      </c>
      <c r="AH60">
        <v>2</v>
      </c>
      <c r="AI60">
        <v>54436749</v>
      </c>
      <c r="AJ60">
        <v>60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ROW(Source!A126)</f>
        <v>126</v>
      </c>
      <c r="B61">
        <v>54436753</v>
      </c>
      <c r="C61">
        <v>54436751</v>
      </c>
      <c r="D61">
        <v>30515951</v>
      </c>
      <c r="E61">
        <v>30515945</v>
      </c>
      <c r="F61">
        <v>1</v>
      </c>
      <c r="G61">
        <v>30515945</v>
      </c>
      <c r="H61">
        <v>1</v>
      </c>
      <c r="I61" t="s">
        <v>477</v>
      </c>
      <c r="J61" t="s">
        <v>3</v>
      </c>
      <c r="K61" t="s">
        <v>478</v>
      </c>
      <c r="L61">
        <v>1191</v>
      </c>
      <c r="N61">
        <v>1013</v>
      </c>
      <c r="O61" t="s">
        <v>479</v>
      </c>
      <c r="P61" t="s">
        <v>479</v>
      </c>
      <c r="Q61">
        <v>1</v>
      </c>
      <c r="X61">
        <v>13.4</v>
      </c>
      <c r="Y61">
        <v>0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1</v>
      </c>
      <c r="AF61" t="s">
        <v>3</v>
      </c>
      <c r="AG61">
        <v>13.4</v>
      </c>
      <c r="AH61">
        <v>2</v>
      </c>
      <c r="AI61">
        <v>54436752</v>
      </c>
      <c r="AJ61">
        <v>61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ROW(Source!A127)</f>
        <v>127</v>
      </c>
      <c r="B62">
        <v>54436756</v>
      </c>
      <c r="C62">
        <v>54436754</v>
      </c>
      <c r="D62">
        <v>30515951</v>
      </c>
      <c r="E62">
        <v>30515945</v>
      </c>
      <c r="F62">
        <v>1</v>
      </c>
      <c r="G62">
        <v>30515945</v>
      </c>
      <c r="H62">
        <v>1</v>
      </c>
      <c r="I62" t="s">
        <v>477</v>
      </c>
      <c r="J62" t="s">
        <v>3</v>
      </c>
      <c r="K62" t="s">
        <v>478</v>
      </c>
      <c r="L62">
        <v>1191</v>
      </c>
      <c r="N62">
        <v>1013</v>
      </c>
      <c r="O62" t="s">
        <v>479</v>
      </c>
      <c r="P62" t="s">
        <v>479</v>
      </c>
      <c r="Q62">
        <v>1</v>
      </c>
      <c r="X62">
        <v>87.6</v>
      </c>
      <c r="Y62">
        <v>0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1</v>
      </c>
      <c r="AF62" t="s">
        <v>3</v>
      </c>
      <c r="AG62">
        <v>87.6</v>
      </c>
      <c r="AH62">
        <v>2</v>
      </c>
      <c r="AI62">
        <v>54436755</v>
      </c>
      <c r="AJ62">
        <v>62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ROW(Source!A128)</f>
        <v>128</v>
      </c>
      <c r="B63">
        <v>54436759</v>
      </c>
      <c r="C63">
        <v>54436757</v>
      </c>
      <c r="D63">
        <v>30515951</v>
      </c>
      <c r="E63">
        <v>30515945</v>
      </c>
      <c r="F63">
        <v>1</v>
      </c>
      <c r="G63">
        <v>30515945</v>
      </c>
      <c r="H63">
        <v>1</v>
      </c>
      <c r="I63" t="s">
        <v>477</v>
      </c>
      <c r="J63" t="s">
        <v>3</v>
      </c>
      <c r="K63" t="s">
        <v>478</v>
      </c>
      <c r="L63">
        <v>1191</v>
      </c>
      <c r="N63">
        <v>1013</v>
      </c>
      <c r="O63" t="s">
        <v>479</v>
      </c>
      <c r="P63" t="s">
        <v>479</v>
      </c>
      <c r="Q63">
        <v>1</v>
      </c>
      <c r="X63">
        <v>16.100000000000001</v>
      </c>
      <c r="Y63">
        <v>0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1</v>
      </c>
      <c r="AF63" t="s">
        <v>3</v>
      </c>
      <c r="AG63">
        <v>16.100000000000001</v>
      </c>
      <c r="AH63">
        <v>2</v>
      </c>
      <c r="AI63">
        <v>54436758</v>
      </c>
      <c r="AJ63">
        <v>63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ROW(Source!A129)</f>
        <v>129</v>
      </c>
      <c r="B64">
        <v>54436762</v>
      </c>
      <c r="C64">
        <v>54436760</v>
      </c>
      <c r="D64">
        <v>30515951</v>
      </c>
      <c r="E64">
        <v>30515945</v>
      </c>
      <c r="F64">
        <v>1</v>
      </c>
      <c r="G64">
        <v>30515945</v>
      </c>
      <c r="H64">
        <v>1</v>
      </c>
      <c r="I64" t="s">
        <v>477</v>
      </c>
      <c r="J64" t="s">
        <v>3</v>
      </c>
      <c r="K64" t="s">
        <v>478</v>
      </c>
      <c r="L64">
        <v>1191</v>
      </c>
      <c r="N64">
        <v>1013</v>
      </c>
      <c r="O64" t="s">
        <v>479</v>
      </c>
      <c r="P64" t="s">
        <v>479</v>
      </c>
      <c r="Q64">
        <v>1</v>
      </c>
      <c r="X64">
        <v>6.56</v>
      </c>
      <c r="Y64">
        <v>0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1</v>
      </c>
      <c r="AF64" t="s">
        <v>3</v>
      </c>
      <c r="AG64">
        <v>6.56</v>
      </c>
      <c r="AH64">
        <v>2</v>
      </c>
      <c r="AI64">
        <v>54436761</v>
      </c>
      <c r="AJ64">
        <v>64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ROW(Source!A130)</f>
        <v>130</v>
      </c>
      <c r="B65">
        <v>54436765</v>
      </c>
      <c r="C65">
        <v>54436763</v>
      </c>
      <c r="D65">
        <v>30515951</v>
      </c>
      <c r="E65">
        <v>30515945</v>
      </c>
      <c r="F65">
        <v>1</v>
      </c>
      <c r="G65">
        <v>30515945</v>
      </c>
      <c r="H65">
        <v>1</v>
      </c>
      <c r="I65" t="s">
        <v>477</v>
      </c>
      <c r="J65" t="s">
        <v>3</v>
      </c>
      <c r="K65" t="s">
        <v>478</v>
      </c>
      <c r="L65">
        <v>1191</v>
      </c>
      <c r="N65">
        <v>1013</v>
      </c>
      <c r="O65" t="s">
        <v>479</v>
      </c>
      <c r="P65" t="s">
        <v>479</v>
      </c>
      <c r="Q65">
        <v>1</v>
      </c>
      <c r="X65">
        <v>20.7</v>
      </c>
      <c r="Y65">
        <v>0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1</v>
      </c>
      <c r="AF65" t="s">
        <v>3</v>
      </c>
      <c r="AG65">
        <v>20.7</v>
      </c>
      <c r="AH65">
        <v>2</v>
      </c>
      <c r="AI65">
        <v>54436764</v>
      </c>
      <c r="AJ65">
        <v>65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ROW(Source!A131)</f>
        <v>131</v>
      </c>
      <c r="B66">
        <v>54436768</v>
      </c>
      <c r="C66">
        <v>54436766</v>
      </c>
      <c r="D66">
        <v>30515951</v>
      </c>
      <c r="E66">
        <v>30515945</v>
      </c>
      <c r="F66">
        <v>1</v>
      </c>
      <c r="G66">
        <v>30515945</v>
      </c>
      <c r="H66">
        <v>1</v>
      </c>
      <c r="I66" t="s">
        <v>477</v>
      </c>
      <c r="J66" t="s">
        <v>3</v>
      </c>
      <c r="K66" t="s">
        <v>478</v>
      </c>
      <c r="L66">
        <v>1191</v>
      </c>
      <c r="N66">
        <v>1013</v>
      </c>
      <c r="O66" t="s">
        <v>479</v>
      </c>
      <c r="P66" t="s">
        <v>479</v>
      </c>
      <c r="Q66">
        <v>1</v>
      </c>
      <c r="X66">
        <v>5.15</v>
      </c>
      <c r="Y66">
        <v>0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1</v>
      </c>
      <c r="AF66" t="s">
        <v>3</v>
      </c>
      <c r="AG66">
        <v>5.15</v>
      </c>
      <c r="AH66">
        <v>2</v>
      </c>
      <c r="AI66">
        <v>54436767</v>
      </c>
      <c r="AJ66">
        <v>66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ROW(Source!A132)</f>
        <v>132</v>
      </c>
      <c r="B67">
        <v>54436771</v>
      </c>
      <c r="C67">
        <v>54436769</v>
      </c>
      <c r="D67">
        <v>30515951</v>
      </c>
      <c r="E67">
        <v>30515945</v>
      </c>
      <c r="F67">
        <v>1</v>
      </c>
      <c r="G67">
        <v>30515945</v>
      </c>
      <c r="H67">
        <v>1</v>
      </c>
      <c r="I67" t="s">
        <v>477</v>
      </c>
      <c r="J67" t="s">
        <v>3</v>
      </c>
      <c r="K67" t="s">
        <v>478</v>
      </c>
      <c r="L67">
        <v>1191</v>
      </c>
      <c r="N67">
        <v>1013</v>
      </c>
      <c r="O67" t="s">
        <v>479</v>
      </c>
      <c r="P67" t="s">
        <v>479</v>
      </c>
      <c r="Q67">
        <v>1</v>
      </c>
      <c r="X67">
        <v>6.18</v>
      </c>
      <c r="Y67">
        <v>0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1</v>
      </c>
      <c r="AF67" t="s">
        <v>3</v>
      </c>
      <c r="AG67">
        <v>6.18</v>
      </c>
      <c r="AH67">
        <v>2</v>
      </c>
      <c r="AI67">
        <v>54436770</v>
      </c>
      <c r="AJ67">
        <v>67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ROW(Source!A133)</f>
        <v>133</v>
      </c>
      <c r="B68">
        <v>54436774</v>
      </c>
      <c r="C68">
        <v>54436772</v>
      </c>
      <c r="D68">
        <v>30515951</v>
      </c>
      <c r="E68">
        <v>30515945</v>
      </c>
      <c r="F68">
        <v>1</v>
      </c>
      <c r="G68">
        <v>30515945</v>
      </c>
      <c r="H68">
        <v>1</v>
      </c>
      <c r="I68" t="s">
        <v>477</v>
      </c>
      <c r="J68" t="s">
        <v>3</v>
      </c>
      <c r="K68" t="s">
        <v>478</v>
      </c>
      <c r="L68">
        <v>1191</v>
      </c>
      <c r="N68">
        <v>1013</v>
      </c>
      <c r="O68" t="s">
        <v>479</v>
      </c>
      <c r="P68" t="s">
        <v>479</v>
      </c>
      <c r="Q68">
        <v>1</v>
      </c>
      <c r="X68">
        <v>7.21</v>
      </c>
      <c r="Y68">
        <v>0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1</v>
      </c>
      <c r="AF68" t="s">
        <v>3</v>
      </c>
      <c r="AG68">
        <v>7.21</v>
      </c>
      <c r="AH68">
        <v>2</v>
      </c>
      <c r="AI68">
        <v>54436773</v>
      </c>
      <c r="AJ68">
        <v>68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ROW(Source!A134)</f>
        <v>134</v>
      </c>
      <c r="B69">
        <v>54436777</v>
      </c>
      <c r="C69">
        <v>54436775</v>
      </c>
      <c r="D69">
        <v>30515951</v>
      </c>
      <c r="E69">
        <v>30515945</v>
      </c>
      <c r="F69">
        <v>1</v>
      </c>
      <c r="G69">
        <v>30515945</v>
      </c>
      <c r="H69">
        <v>1</v>
      </c>
      <c r="I69" t="s">
        <v>477</v>
      </c>
      <c r="J69" t="s">
        <v>3</v>
      </c>
      <c r="K69" t="s">
        <v>478</v>
      </c>
      <c r="L69">
        <v>1191</v>
      </c>
      <c r="N69">
        <v>1013</v>
      </c>
      <c r="O69" t="s">
        <v>479</v>
      </c>
      <c r="P69" t="s">
        <v>479</v>
      </c>
      <c r="Q69">
        <v>1</v>
      </c>
      <c r="X69">
        <v>2.0699999999999998</v>
      </c>
      <c r="Y69">
        <v>0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1</v>
      </c>
      <c r="AF69" t="s">
        <v>3</v>
      </c>
      <c r="AG69">
        <v>2.0699999999999998</v>
      </c>
      <c r="AH69">
        <v>2</v>
      </c>
      <c r="AI69">
        <v>54436776</v>
      </c>
      <c r="AJ69">
        <v>69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ROW(Source!A135)</f>
        <v>135</v>
      </c>
      <c r="B70">
        <v>54436780</v>
      </c>
      <c r="C70">
        <v>54436778</v>
      </c>
      <c r="D70">
        <v>30515951</v>
      </c>
      <c r="E70">
        <v>30515945</v>
      </c>
      <c r="F70">
        <v>1</v>
      </c>
      <c r="G70">
        <v>30515945</v>
      </c>
      <c r="H70">
        <v>1</v>
      </c>
      <c r="I70" t="s">
        <v>477</v>
      </c>
      <c r="J70" t="s">
        <v>3</v>
      </c>
      <c r="K70" t="s">
        <v>478</v>
      </c>
      <c r="L70">
        <v>1191</v>
      </c>
      <c r="N70">
        <v>1013</v>
      </c>
      <c r="O70" t="s">
        <v>479</v>
      </c>
      <c r="P70" t="s">
        <v>479</v>
      </c>
      <c r="Q70">
        <v>1</v>
      </c>
      <c r="X70">
        <v>73.5</v>
      </c>
      <c r="Y70">
        <v>0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1</v>
      </c>
      <c r="AF70" t="s">
        <v>3</v>
      </c>
      <c r="AG70">
        <v>73.5</v>
      </c>
      <c r="AH70">
        <v>2</v>
      </c>
      <c r="AI70">
        <v>54436779</v>
      </c>
      <c r="AJ70">
        <v>70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ROW(Source!A136)</f>
        <v>136</v>
      </c>
      <c r="B71">
        <v>54436783</v>
      </c>
      <c r="C71">
        <v>54436781</v>
      </c>
      <c r="D71">
        <v>30515951</v>
      </c>
      <c r="E71">
        <v>30515945</v>
      </c>
      <c r="F71">
        <v>1</v>
      </c>
      <c r="G71">
        <v>30515945</v>
      </c>
      <c r="H71">
        <v>1</v>
      </c>
      <c r="I71" t="s">
        <v>477</v>
      </c>
      <c r="J71" t="s">
        <v>3</v>
      </c>
      <c r="K71" t="s">
        <v>478</v>
      </c>
      <c r="L71">
        <v>1191</v>
      </c>
      <c r="N71">
        <v>1013</v>
      </c>
      <c r="O71" t="s">
        <v>479</v>
      </c>
      <c r="P71" t="s">
        <v>479</v>
      </c>
      <c r="Q71">
        <v>1</v>
      </c>
      <c r="X71">
        <v>37.229999999999997</v>
      </c>
      <c r="Y71">
        <v>0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1</v>
      </c>
      <c r="AF71" t="s">
        <v>3</v>
      </c>
      <c r="AG71">
        <v>37.229999999999997</v>
      </c>
      <c r="AH71">
        <v>2</v>
      </c>
      <c r="AI71">
        <v>54436782</v>
      </c>
      <c r="AJ71">
        <v>71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ROW(Source!A137)</f>
        <v>137</v>
      </c>
      <c r="B72">
        <v>54436786</v>
      </c>
      <c r="C72">
        <v>54436784</v>
      </c>
      <c r="D72">
        <v>30515951</v>
      </c>
      <c r="E72">
        <v>30515945</v>
      </c>
      <c r="F72">
        <v>1</v>
      </c>
      <c r="G72">
        <v>30515945</v>
      </c>
      <c r="H72">
        <v>1</v>
      </c>
      <c r="I72" t="s">
        <v>477</v>
      </c>
      <c r="J72" t="s">
        <v>3</v>
      </c>
      <c r="K72" t="s">
        <v>478</v>
      </c>
      <c r="L72">
        <v>1191</v>
      </c>
      <c r="N72">
        <v>1013</v>
      </c>
      <c r="O72" t="s">
        <v>479</v>
      </c>
      <c r="P72" t="s">
        <v>479</v>
      </c>
      <c r="Q72">
        <v>1</v>
      </c>
      <c r="X72">
        <v>34.1</v>
      </c>
      <c r="Y72">
        <v>0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1</v>
      </c>
      <c r="AF72" t="s">
        <v>3</v>
      </c>
      <c r="AG72">
        <v>34.1</v>
      </c>
      <c r="AH72">
        <v>2</v>
      </c>
      <c r="AI72">
        <v>54436785</v>
      </c>
      <c r="AJ72">
        <v>72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ROW(Source!A138)</f>
        <v>138</v>
      </c>
      <c r="B73">
        <v>54436789</v>
      </c>
      <c r="C73">
        <v>54436787</v>
      </c>
      <c r="D73">
        <v>30515951</v>
      </c>
      <c r="E73">
        <v>30515945</v>
      </c>
      <c r="F73">
        <v>1</v>
      </c>
      <c r="G73">
        <v>30515945</v>
      </c>
      <c r="H73">
        <v>1</v>
      </c>
      <c r="I73" t="s">
        <v>477</v>
      </c>
      <c r="J73" t="s">
        <v>3</v>
      </c>
      <c r="K73" t="s">
        <v>478</v>
      </c>
      <c r="L73">
        <v>1191</v>
      </c>
      <c r="N73">
        <v>1013</v>
      </c>
      <c r="O73" t="s">
        <v>479</v>
      </c>
      <c r="P73" t="s">
        <v>479</v>
      </c>
      <c r="Q73">
        <v>1</v>
      </c>
      <c r="X73">
        <v>2.06</v>
      </c>
      <c r="Y73">
        <v>0</v>
      </c>
      <c r="Z73">
        <v>0</v>
      </c>
      <c r="AA73">
        <v>0</v>
      </c>
      <c r="AB73">
        <v>0</v>
      </c>
      <c r="AC73">
        <v>0</v>
      </c>
      <c r="AD73">
        <v>1</v>
      </c>
      <c r="AE73">
        <v>1</v>
      </c>
      <c r="AF73" t="s">
        <v>3</v>
      </c>
      <c r="AG73">
        <v>2.06</v>
      </c>
      <c r="AH73">
        <v>2</v>
      </c>
      <c r="AI73">
        <v>54436788</v>
      </c>
      <c r="AJ73">
        <v>73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ROW(Source!A139)</f>
        <v>139</v>
      </c>
      <c r="B74">
        <v>54436793</v>
      </c>
      <c r="C74">
        <v>54436790</v>
      </c>
      <c r="D74">
        <v>30515951</v>
      </c>
      <c r="E74">
        <v>30515945</v>
      </c>
      <c r="F74">
        <v>1</v>
      </c>
      <c r="G74">
        <v>30515945</v>
      </c>
      <c r="H74">
        <v>1</v>
      </c>
      <c r="I74" t="s">
        <v>477</v>
      </c>
      <c r="J74" t="s">
        <v>3</v>
      </c>
      <c r="K74" t="s">
        <v>478</v>
      </c>
      <c r="L74">
        <v>1191</v>
      </c>
      <c r="N74">
        <v>1013</v>
      </c>
      <c r="O74" t="s">
        <v>479</v>
      </c>
      <c r="P74" t="s">
        <v>479</v>
      </c>
      <c r="Q74">
        <v>1</v>
      </c>
      <c r="X74">
        <v>0.3</v>
      </c>
      <c r="Y74">
        <v>0</v>
      </c>
      <c r="Z74">
        <v>0</v>
      </c>
      <c r="AA74">
        <v>0</v>
      </c>
      <c r="AB74">
        <v>0</v>
      </c>
      <c r="AC74">
        <v>0</v>
      </c>
      <c r="AD74">
        <v>1</v>
      </c>
      <c r="AE74">
        <v>1</v>
      </c>
      <c r="AF74" t="s">
        <v>3</v>
      </c>
      <c r="AG74">
        <v>0.3</v>
      </c>
      <c r="AH74">
        <v>2</v>
      </c>
      <c r="AI74">
        <v>54436791</v>
      </c>
      <c r="AJ74">
        <v>74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ROW(Source!A139)</f>
        <v>139</v>
      </c>
      <c r="B75">
        <v>54436794</v>
      </c>
      <c r="C75">
        <v>54436790</v>
      </c>
      <c r="D75">
        <v>30541193</v>
      </c>
      <c r="E75">
        <v>30515945</v>
      </c>
      <c r="F75">
        <v>1</v>
      </c>
      <c r="G75">
        <v>30515945</v>
      </c>
      <c r="H75">
        <v>3</v>
      </c>
      <c r="I75" t="s">
        <v>541</v>
      </c>
      <c r="J75" t="s">
        <v>3</v>
      </c>
      <c r="K75" t="s">
        <v>542</v>
      </c>
      <c r="L75">
        <v>1348</v>
      </c>
      <c r="N75">
        <v>1009</v>
      </c>
      <c r="O75" t="s">
        <v>51</v>
      </c>
      <c r="P75" t="s">
        <v>51</v>
      </c>
      <c r="Q75">
        <v>1000</v>
      </c>
      <c r="X75">
        <v>1E-3</v>
      </c>
      <c r="Y75">
        <v>0</v>
      </c>
      <c r="Z75">
        <v>0</v>
      </c>
      <c r="AA75">
        <v>0</v>
      </c>
      <c r="AB75">
        <v>0</v>
      </c>
      <c r="AC75">
        <v>0</v>
      </c>
      <c r="AD75">
        <v>1</v>
      </c>
      <c r="AE75">
        <v>0</v>
      </c>
      <c r="AF75" t="s">
        <v>3</v>
      </c>
      <c r="AG75">
        <v>1E-3</v>
      </c>
      <c r="AH75">
        <v>2</v>
      </c>
      <c r="AI75">
        <v>54436792</v>
      </c>
      <c r="AJ75">
        <v>75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ROW(Source!A265)</f>
        <v>265</v>
      </c>
      <c r="B76">
        <v>54436987</v>
      </c>
      <c r="C76">
        <v>54436985</v>
      </c>
      <c r="D76">
        <v>30515951</v>
      </c>
      <c r="E76">
        <v>30515945</v>
      </c>
      <c r="F76">
        <v>1</v>
      </c>
      <c r="G76">
        <v>30515945</v>
      </c>
      <c r="H76">
        <v>1</v>
      </c>
      <c r="I76" t="s">
        <v>477</v>
      </c>
      <c r="J76" t="s">
        <v>3</v>
      </c>
      <c r="K76" t="s">
        <v>478</v>
      </c>
      <c r="L76">
        <v>1191</v>
      </c>
      <c r="N76">
        <v>1013</v>
      </c>
      <c r="O76" t="s">
        <v>479</v>
      </c>
      <c r="P76" t="s">
        <v>479</v>
      </c>
      <c r="Q76">
        <v>1</v>
      </c>
      <c r="X76">
        <v>1.8</v>
      </c>
      <c r="Y76">
        <v>0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1</v>
      </c>
      <c r="AF76" t="s">
        <v>3</v>
      </c>
      <c r="AG76">
        <v>1.8</v>
      </c>
      <c r="AH76">
        <v>2</v>
      </c>
      <c r="AI76">
        <v>54436986</v>
      </c>
      <c r="AJ76">
        <v>76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ROW(Source!A266)</f>
        <v>266</v>
      </c>
      <c r="B77">
        <v>54436990</v>
      </c>
      <c r="C77">
        <v>54436988</v>
      </c>
      <c r="D77">
        <v>30515951</v>
      </c>
      <c r="E77">
        <v>30515945</v>
      </c>
      <c r="F77">
        <v>1</v>
      </c>
      <c r="G77">
        <v>30515945</v>
      </c>
      <c r="H77">
        <v>1</v>
      </c>
      <c r="I77" t="s">
        <v>477</v>
      </c>
      <c r="J77" t="s">
        <v>3</v>
      </c>
      <c r="K77" t="s">
        <v>478</v>
      </c>
      <c r="L77">
        <v>1191</v>
      </c>
      <c r="N77">
        <v>1013</v>
      </c>
      <c r="O77" t="s">
        <v>479</v>
      </c>
      <c r="P77" t="s">
        <v>479</v>
      </c>
      <c r="Q77">
        <v>1</v>
      </c>
      <c r="X77">
        <v>22</v>
      </c>
      <c r="Y77">
        <v>0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1</v>
      </c>
      <c r="AF77" t="s">
        <v>3</v>
      </c>
      <c r="AG77">
        <v>22</v>
      </c>
      <c r="AH77">
        <v>2</v>
      </c>
      <c r="AI77">
        <v>54436989</v>
      </c>
      <c r="AJ77">
        <v>77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ROW(Source!A267)</f>
        <v>267</v>
      </c>
      <c r="B78">
        <v>54436993</v>
      </c>
      <c r="C78">
        <v>54436991</v>
      </c>
      <c r="D78">
        <v>30515951</v>
      </c>
      <c r="E78">
        <v>30515945</v>
      </c>
      <c r="F78">
        <v>1</v>
      </c>
      <c r="G78">
        <v>30515945</v>
      </c>
      <c r="H78">
        <v>1</v>
      </c>
      <c r="I78" t="s">
        <v>477</v>
      </c>
      <c r="J78" t="s">
        <v>3</v>
      </c>
      <c r="K78" t="s">
        <v>478</v>
      </c>
      <c r="L78">
        <v>1191</v>
      </c>
      <c r="N78">
        <v>1013</v>
      </c>
      <c r="O78" t="s">
        <v>479</v>
      </c>
      <c r="P78" t="s">
        <v>479</v>
      </c>
      <c r="Q78">
        <v>1</v>
      </c>
      <c r="X78">
        <v>5.4</v>
      </c>
      <c r="Y78">
        <v>0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1</v>
      </c>
      <c r="AF78" t="s">
        <v>3</v>
      </c>
      <c r="AG78">
        <v>5.4</v>
      </c>
      <c r="AH78">
        <v>2</v>
      </c>
      <c r="AI78">
        <v>54436992</v>
      </c>
      <c r="AJ78">
        <v>78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ROW(Source!A268)</f>
        <v>268</v>
      </c>
      <c r="B79">
        <v>54436996</v>
      </c>
      <c r="C79">
        <v>54436994</v>
      </c>
      <c r="D79">
        <v>30515951</v>
      </c>
      <c r="E79">
        <v>30515945</v>
      </c>
      <c r="F79">
        <v>1</v>
      </c>
      <c r="G79">
        <v>30515945</v>
      </c>
      <c r="H79">
        <v>1</v>
      </c>
      <c r="I79" t="s">
        <v>477</v>
      </c>
      <c r="J79" t="s">
        <v>3</v>
      </c>
      <c r="K79" t="s">
        <v>478</v>
      </c>
      <c r="L79">
        <v>1191</v>
      </c>
      <c r="N79">
        <v>1013</v>
      </c>
      <c r="O79" t="s">
        <v>479</v>
      </c>
      <c r="P79" t="s">
        <v>479</v>
      </c>
      <c r="Q79">
        <v>1</v>
      </c>
      <c r="X79">
        <v>1.8</v>
      </c>
      <c r="Y79">
        <v>0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1</v>
      </c>
      <c r="AF79" t="s">
        <v>3</v>
      </c>
      <c r="AG79">
        <v>1.8</v>
      </c>
      <c r="AH79">
        <v>2</v>
      </c>
      <c r="AI79">
        <v>54436995</v>
      </c>
      <c r="AJ79">
        <v>79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ROW(Source!A269)</f>
        <v>269</v>
      </c>
      <c r="B80">
        <v>54436999</v>
      </c>
      <c r="C80">
        <v>54436997</v>
      </c>
      <c r="D80">
        <v>30515951</v>
      </c>
      <c r="E80">
        <v>30515945</v>
      </c>
      <c r="F80">
        <v>1</v>
      </c>
      <c r="G80">
        <v>30515945</v>
      </c>
      <c r="H80">
        <v>1</v>
      </c>
      <c r="I80" t="s">
        <v>477</v>
      </c>
      <c r="J80" t="s">
        <v>3</v>
      </c>
      <c r="K80" t="s">
        <v>478</v>
      </c>
      <c r="L80">
        <v>1191</v>
      </c>
      <c r="N80">
        <v>1013</v>
      </c>
      <c r="O80" t="s">
        <v>479</v>
      </c>
      <c r="P80" t="s">
        <v>479</v>
      </c>
      <c r="Q80">
        <v>1</v>
      </c>
      <c r="X80">
        <v>14</v>
      </c>
      <c r="Y80">
        <v>0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1</v>
      </c>
      <c r="AF80" t="s">
        <v>3</v>
      </c>
      <c r="AG80">
        <v>14</v>
      </c>
      <c r="AH80">
        <v>2</v>
      </c>
      <c r="AI80">
        <v>54436998</v>
      </c>
      <c r="AJ80">
        <v>80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ROW(Source!A270)</f>
        <v>270</v>
      </c>
      <c r="B81">
        <v>54437002</v>
      </c>
      <c r="C81">
        <v>54437000</v>
      </c>
      <c r="D81">
        <v>30515951</v>
      </c>
      <c r="E81">
        <v>30515945</v>
      </c>
      <c r="F81">
        <v>1</v>
      </c>
      <c r="G81">
        <v>30515945</v>
      </c>
      <c r="H81">
        <v>1</v>
      </c>
      <c r="I81" t="s">
        <v>477</v>
      </c>
      <c r="J81" t="s">
        <v>3</v>
      </c>
      <c r="K81" t="s">
        <v>478</v>
      </c>
      <c r="L81">
        <v>1191</v>
      </c>
      <c r="N81">
        <v>1013</v>
      </c>
      <c r="O81" t="s">
        <v>479</v>
      </c>
      <c r="P81" t="s">
        <v>479</v>
      </c>
      <c r="Q81">
        <v>1</v>
      </c>
      <c r="X81">
        <v>1.3</v>
      </c>
      <c r="Y81">
        <v>0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1</v>
      </c>
      <c r="AF81" t="s">
        <v>3</v>
      </c>
      <c r="AG81">
        <v>1.3</v>
      </c>
      <c r="AH81">
        <v>2</v>
      </c>
      <c r="AI81">
        <v>54437001</v>
      </c>
      <c r="AJ81">
        <v>81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ROW(Source!A271)</f>
        <v>271</v>
      </c>
      <c r="B82">
        <v>54437005</v>
      </c>
      <c r="C82">
        <v>54437003</v>
      </c>
      <c r="D82">
        <v>30515951</v>
      </c>
      <c r="E82">
        <v>30515945</v>
      </c>
      <c r="F82">
        <v>1</v>
      </c>
      <c r="G82">
        <v>30515945</v>
      </c>
      <c r="H82">
        <v>1</v>
      </c>
      <c r="I82" t="s">
        <v>477</v>
      </c>
      <c r="J82" t="s">
        <v>3</v>
      </c>
      <c r="K82" t="s">
        <v>478</v>
      </c>
      <c r="L82">
        <v>1191</v>
      </c>
      <c r="N82">
        <v>1013</v>
      </c>
      <c r="O82" t="s">
        <v>479</v>
      </c>
      <c r="P82" t="s">
        <v>479</v>
      </c>
      <c r="Q82">
        <v>1</v>
      </c>
      <c r="X82">
        <v>4.5</v>
      </c>
      <c r="Y82">
        <v>0</v>
      </c>
      <c r="Z82">
        <v>0</v>
      </c>
      <c r="AA82">
        <v>0</v>
      </c>
      <c r="AB82">
        <v>0</v>
      </c>
      <c r="AC82">
        <v>0</v>
      </c>
      <c r="AD82">
        <v>1</v>
      </c>
      <c r="AE82">
        <v>1</v>
      </c>
      <c r="AF82" t="s">
        <v>3</v>
      </c>
      <c r="AG82">
        <v>4.5</v>
      </c>
      <c r="AH82">
        <v>2</v>
      </c>
      <c r="AI82">
        <v>54437004</v>
      </c>
      <c r="AJ82">
        <v>82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ROW(Source!A272)</f>
        <v>272</v>
      </c>
      <c r="B83">
        <v>54437008</v>
      </c>
      <c r="C83">
        <v>54437006</v>
      </c>
      <c r="D83">
        <v>30515951</v>
      </c>
      <c r="E83">
        <v>30515945</v>
      </c>
      <c r="F83">
        <v>1</v>
      </c>
      <c r="G83">
        <v>30515945</v>
      </c>
      <c r="H83">
        <v>1</v>
      </c>
      <c r="I83" t="s">
        <v>477</v>
      </c>
      <c r="J83" t="s">
        <v>3</v>
      </c>
      <c r="K83" t="s">
        <v>478</v>
      </c>
      <c r="L83">
        <v>1191</v>
      </c>
      <c r="N83">
        <v>1013</v>
      </c>
      <c r="O83" t="s">
        <v>479</v>
      </c>
      <c r="P83" t="s">
        <v>479</v>
      </c>
      <c r="Q83">
        <v>1</v>
      </c>
      <c r="X83">
        <v>2.7</v>
      </c>
      <c r="Y83">
        <v>0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1</v>
      </c>
      <c r="AF83" t="s">
        <v>3</v>
      </c>
      <c r="AG83">
        <v>2.7</v>
      </c>
      <c r="AH83">
        <v>2</v>
      </c>
      <c r="AI83">
        <v>54437007</v>
      </c>
      <c r="AJ83">
        <v>83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ROW(Source!A273)</f>
        <v>273</v>
      </c>
      <c r="B84">
        <v>54437011</v>
      </c>
      <c r="C84">
        <v>54437009</v>
      </c>
      <c r="D84">
        <v>30515951</v>
      </c>
      <c r="E84">
        <v>30515945</v>
      </c>
      <c r="F84">
        <v>1</v>
      </c>
      <c r="G84">
        <v>30515945</v>
      </c>
      <c r="H84">
        <v>1</v>
      </c>
      <c r="I84" t="s">
        <v>477</v>
      </c>
      <c r="J84" t="s">
        <v>3</v>
      </c>
      <c r="K84" t="s">
        <v>478</v>
      </c>
      <c r="L84">
        <v>1191</v>
      </c>
      <c r="N84">
        <v>1013</v>
      </c>
      <c r="O84" t="s">
        <v>479</v>
      </c>
      <c r="P84" t="s">
        <v>479</v>
      </c>
      <c r="Q84">
        <v>1</v>
      </c>
      <c r="X84">
        <v>1.8</v>
      </c>
      <c r="Y84">
        <v>0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1</v>
      </c>
      <c r="AF84" t="s">
        <v>3</v>
      </c>
      <c r="AG84">
        <v>1.8</v>
      </c>
      <c r="AH84">
        <v>2</v>
      </c>
      <c r="AI84">
        <v>54437010</v>
      </c>
      <c r="AJ84">
        <v>84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ROW(Source!A274)</f>
        <v>274</v>
      </c>
      <c r="B85">
        <v>54437014</v>
      </c>
      <c r="C85">
        <v>54437012</v>
      </c>
      <c r="D85">
        <v>30515951</v>
      </c>
      <c r="E85">
        <v>30515945</v>
      </c>
      <c r="F85">
        <v>1</v>
      </c>
      <c r="G85">
        <v>30515945</v>
      </c>
      <c r="H85">
        <v>1</v>
      </c>
      <c r="I85" t="s">
        <v>477</v>
      </c>
      <c r="J85" t="s">
        <v>3</v>
      </c>
      <c r="K85" t="s">
        <v>478</v>
      </c>
      <c r="L85">
        <v>1191</v>
      </c>
      <c r="N85">
        <v>1013</v>
      </c>
      <c r="O85" t="s">
        <v>479</v>
      </c>
      <c r="P85" t="s">
        <v>479</v>
      </c>
      <c r="Q85">
        <v>1</v>
      </c>
      <c r="X85">
        <v>8.1</v>
      </c>
      <c r="Y85">
        <v>0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1</v>
      </c>
      <c r="AF85" t="s">
        <v>3</v>
      </c>
      <c r="AG85">
        <v>8.1</v>
      </c>
      <c r="AH85">
        <v>2</v>
      </c>
      <c r="AI85">
        <v>54437013</v>
      </c>
      <c r="AJ85">
        <v>85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ROW(Source!A275)</f>
        <v>275</v>
      </c>
      <c r="B86">
        <v>54437017</v>
      </c>
      <c r="C86">
        <v>54437015</v>
      </c>
      <c r="D86">
        <v>30515951</v>
      </c>
      <c r="E86">
        <v>30515945</v>
      </c>
      <c r="F86">
        <v>1</v>
      </c>
      <c r="G86">
        <v>30515945</v>
      </c>
      <c r="H86">
        <v>1</v>
      </c>
      <c r="I86" t="s">
        <v>477</v>
      </c>
      <c r="J86" t="s">
        <v>3</v>
      </c>
      <c r="K86" t="s">
        <v>478</v>
      </c>
      <c r="L86">
        <v>1191</v>
      </c>
      <c r="N86">
        <v>1013</v>
      </c>
      <c r="O86" t="s">
        <v>479</v>
      </c>
      <c r="P86" t="s">
        <v>479</v>
      </c>
      <c r="Q86">
        <v>1</v>
      </c>
      <c r="X86">
        <v>14</v>
      </c>
      <c r="Y86">
        <v>0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1</v>
      </c>
      <c r="AF86" t="s">
        <v>3</v>
      </c>
      <c r="AG86">
        <v>14</v>
      </c>
      <c r="AH86">
        <v>2</v>
      </c>
      <c r="AI86">
        <v>54437016</v>
      </c>
      <c r="AJ86">
        <v>86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ROW(Source!A276)</f>
        <v>276</v>
      </c>
      <c r="B87">
        <v>54437020</v>
      </c>
      <c r="C87">
        <v>54437018</v>
      </c>
      <c r="D87">
        <v>30515951</v>
      </c>
      <c r="E87">
        <v>30515945</v>
      </c>
      <c r="F87">
        <v>1</v>
      </c>
      <c r="G87">
        <v>30515945</v>
      </c>
      <c r="H87">
        <v>1</v>
      </c>
      <c r="I87" t="s">
        <v>477</v>
      </c>
      <c r="J87" t="s">
        <v>3</v>
      </c>
      <c r="K87" t="s">
        <v>478</v>
      </c>
      <c r="L87">
        <v>1191</v>
      </c>
      <c r="N87">
        <v>1013</v>
      </c>
      <c r="O87" t="s">
        <v>479</v>
      </c>
      <c r="P87" t="s">
        <v>479</v>
      </c>
      <c r="Q87">
        <v>1</v>
      </c>
      <c r="X87">
        <v>4.5</v>
      </c>
      <c r="Y87">
        <v>0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1</v>
      </c>
      <c r="AF87" t="s">
        <v>3</v>
      </c>
      <c r="AG87">
        <v>4.5</v>
      </c>
      <c r="AH87">
        <v>2</v>
      </c>
      <c r="AI87">
        <v>54437019</v>
      </c>
      <c r="AJ87">
        <v>87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ROW(Source!A277)</f>
        <v>277</v>
      </c>
      <c r="B88">
        <v>54437023</v>
      </c>
      <c r="C88">
        <v>54437021</v>
      </c>
      <c r="D88">
        <v>30515951</v>
      </c>
      <c r="E88">
        <v>30515945</v>
      </c>
      <c r="F88">
        <v>1</v>
      </c>
      <c r="G88">
        <v>30515945</v>
      </c>
      <c r="H88">
        <v>1</v>
      </c>
      <c r="I88" t="s">
        <v>477</v>
      </c>
      <c r="J88" t="s">
        <v>3</v>
      </c>
      <c r="K88" t="s">
        <v>478</v>
      </c>
      <c r="L88">
        <v>1191</v>
      </c>
      <c r="N88">
        <v>1013</v>
      </c>
      <c r="O88" t="s">
        <v>479</v>
      </c>
      <c r="P88" t="s">
        <v>479</v>
      </c>
      <c r="Q88">
        <v>1</v>
      </c>
      <c r="X88">
        <v>15</v>
      </c>
      <c r="Y88">
        <v>0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1</v>
      </c>
      <c r="AF88" t="s">
        <v>3</v>
      </c>
      <c r="AG88">
        <v>15</v>
      </c>
      <c r="AH88">
        <v>2</v>
      </c>
      <c r="AI88">
        <v>54437022</v>
      </c>
      <c r="AJ88">
        <v>88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ROW(Source!A278)</f>
        <v>278</v>
      </c>
      <c r="B89">
        <v>54437026</v>
      </c>
      <c r="C89">
        <v>54437024</v>
      </c>
      <c r="D89">
        <v>30515951</v>
      </c>
      <c r="E89">
        <v>30515945</v>
      </c>
      <c r="F89">
        <v>1</v>
      </c>
      <c r="G89">
        <v>30515945</v>
      </c>
      <c r="H89">
        <v>1</v>
      </c>
      <c r="I89" t="s">
        <v>477</v>
      </c>
      <c r="J89" t="s">
        <v>3</v>
      </c>
      <c r="K89" t="s">
        <v>478</v>
      </c>
      <c r="L89">
        <v>1191</v>
      </c>
      <c r="N89">
        <v>1013</v>
      </c>
      <c r="O89" t="s">
        <v>479</v>
      </c>
      <c r="P89" t="s">
        <v>479</v>
      </c>
      <c r="Q89">
        <v>1</v>
      </c>
      <c r="X89">
        <v>5.4</v>
      </c>
      <c r="Y89">
        <v>0</v>
      </c>
      <c r="Z89">
        <v>0</v>
      </c>
      <c r="AA89">
        <v>0</v>
      </c>
      <c r="AB89">
        <v>0</v>
      </c>
      <c r="AC89">
        <v>0</v>
      </c>
      <c r="AD89">
        <v>1</v>
      </c>
      <c r="AE89">
        <v>1</v>
      </c>
      <c r="AF89" t="s">
        <v>3</v>
      </c>
      <c r="AG89">
        <v>5.4</v>
      </c>
      <c r="AH89">
        <v>2</v>
      </c>
      <c r="AI89">
        <v>54437025</v>
      </c>
      <c r="AJ89">
        <v>89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ROW(Source!A279)</f>
        <v>279</v>
      </c>
      <c r="B90">
        <v>54437029</v>
      </c>
      <c r="C90">
        <v>54437027</v>
      </c>
      <c r="D90">
        <v>30515951</v>
      </c>
      <c r="E90">
        <v>30515945</v>
      </c>
      <c r="F90">
        <v>1</v>
      </c>
      <c r="G90">
        <v>30515945</v>
      </c>
      <c r="H90">
        <v>1</v>
      </c>
      <c r="I90" t="s">
        <v>477</v>
      </c>
      <c r="J90" t="s">
        <v>3</v>
      </c>
      <c r="K90" t="s">
        <v>478</v>
      </c>
      <c r="L90">
        <v>1191</v>
      </c>
      <c r="N90">
        <v>1013</v>
      </c>
      <c r="O90" t="s">
        <v>479</v>
      </c>
      <c r="P90" t="s">
        <v>479</v>
      </c>
      <c r="Q90">
        <v>1</v>
      </c>
      <c r="X90">
        <v>8.1</v>
      </c>
      <c r="Y90">
        <v>0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1</v>
      </c>
      <c r="AF90" t="s">
        <v>3</v>
      </c>
      <c r="AG90">
        <v>8.1</v>
      </c>
      <c r="AH90">
        <v>2</v>
      </c>
      <c r="AI90">
        <v>54437028</v>
      </c>
      <c r="AJ90">
        <v>90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ROW(Source!A280)</f>
        <v>280</v>
      </c>
      <c r="B91">
        <v>54437032</v>
      </c>
      <c r="C91">
        <v>54437030</v>
      </c>
      <c r="D91">
        <v>30515951</v>
      </c>
      <c r="E91">
        <v>30515945</v>
      </c>
      <c r="F91">
        <v>1</v>
      </c>
      <c r="G91">
        <v>30515945</v>
      </c>
      <c r="H91">
        <v>1</v>
      </c>
      <c r="I91" t="s">
        <v>477</v>
      </c>
      <c r="J91" t="s">
        <v>3</v>
      </c>
      <c r="K91" t="s">
        <v>478</v>
      </c>
      <c r="L91">
        <v>1191</v>
      </c>
      <c r="N91">
        <v>1013</v>
      </c>
      <c r="O91" t="s">
        <v>479</v>
      </c>
      <c r="P91" t="s">
        <v>479</v>
      </c>
      <c r="Q91">
        <v>1</v>
      </c>
      <c r="X91">
        <v>5.4</v>
      </c>
      <c r="Y91">
        <v>0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1</v>
      </c>
      <c r="AF91" t="s">
        <v>3</v>
      </c>
      <c r="AG91">
        <v>5.4</v>
      </c>
      <c r="AH91">
        <v>2</v>
      </c>
      <c r="AI91">
        <v>54437031</v>
      </c>
      <c r="AJ91">
        <v>91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ROW(Source!A281)</f>
        <v>281</v>
      </c>
      <c r="B92">
        <v>54437035</v>
      </c>
      <c r="C92">
        <v>54437033</v>
      </c>
      <c r="D92">
        <v>30515951</v>
      </c>
      <c r="E92">
        <v>30515945</v>
      </c>
      <c r="F92">
        <v>1</v>
      </c>
      <c r="G92">
        <v>30515945</v>
      </c>
      <c r="H92">
        <v>1</v>
      </c>
      <c r="I92" t="s">
        <v>477</v>
      </c>
      <c r="J92" t="s">
        <v>3</v>
      </c>
      <c r="K92" t="s">
        <v>478</v>
      </c>
      <c r="L92">
        <v>1191</v>
      </c>
      <c r="N92">
        <v>1013</v>
      </c>
      <c r="O92" t="s">
        <v>479</v>
      </c>
      <c r="P92" t="s">
        <v>479</v>
      </c>
      <c r="Q92">
        <v>1</v>
      </c>
      <c r="X92">
        <v>0.36</v>
      </c>
      <c r="Y92">
        <v>0</v>
      </c>
      <c r="Z92">
        <v>0</v>
      </c>
      <c r="AA92">
        <v>0</v>
      </c>
      <c r="AB92">
        <v>0</v>
      </c>
      <c r="AC92">
        <v>0</v>
      </c>
      <c r="AD92">
        <v>1</v>
      </c>
      <c r="AE92">
        <v>1</v>
      </c>
      <c r="AF92" t="s">
        <v>3</v>
      </c>
      <c r="AG92">
        <v>0.36</v>
      </c>
      <c r="AH92">
        <v>2</v>
      </c>
      <c r="AI92">
        <v>54437034</v>
      </c>
      <c r="AJ92">
        <v>92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ROW(Source!A282)</f>
        <v>282</v>
      </c>
      <c r="B93">
        <v>54437038</v>
      </c>
      <c r="C93">
        <v>54437036</v>
      </c>
      <c r="D93">
        <v>30515951</v>
      </c>
      <c r="E93">
        <v>30515945</v>
      </c>
      <c r="F93">
        <v>1</v>
      </c>
      <c r="G93">
        <v>30515945</v>
      </c>
      <c r="H93">
        <v>1</v>
      </c>
      <c r="I93" t="s">
        <v>477</v>
      </c>
      <c r="J93" t="s">
        <v>3</v>
      </c>
      <c r="K93" t="s">
        <v>478</v>
      </c>
      <c r="L93">
        <v>1191</v>
      </c>
      <c r="N93">
        <v>1013</v>
      </c>
      <c r="O93" t="s">
        <v>479</v>
      </c>
      <c r="P93" t="s">
        <v>479</v>
      </c>
      <c r="Q93">
        <v>1</v>
      </c>
      <c r="X93">
        <v>1</v>
      </c>
      <c r="Y93">
        <v>0</v>
      </c>
      <c r="Z93">
        <v>0</v>
      </c>
      <c r="AA93">
        <v>0</v>
      </c>
      <c r="AB93">
        <v>0</v>
      </c>
      <c r="AC93">
        <v>0</v>
      </c>
      <c r="AD93">
        <v>1</v>
      </c>
      <c r="AE93">
        <v>1</v>
      </c>
      <c r="AF93" t="s">
        <v>3</v>
      </c>
      <c r="AG93">
        <v>1</v>
      </c>
      <c r="AH93">
        <v>2</v>
      </c>
      <c r="AI93">
        <v>54437037</v>
      </c>
      <c r="AJ93">
        <v>93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ROW(Source!A283)</f>
        <v>283</v>
      </c>
      <c r="B94">
        <v>54437041</v>
      </c>
      <c r="C94">
        <v>54437039</v>
      </c>
      <c r="D94">
        <v>30515951</v>
      </c>
      <c r="E94">
        <v>30515945</v>
      </c>
      <c r="F94">
        <v>1</v>
      </c>
      <c r="G94">
        <v>30515945</v>
      </c>
      <c r="H94">
        <v>1</v>
      </c>
      <c r="I94" t="s">
        <v>477</v>
      </c>
      <c r="J94" t="s">
        <v>3</v>
      </c>
      <c r="K94" t="s">
        <v>478</v>
      </c>
      <c r="L94">
        <v>1191</v>
      </c>
      <c r="N94">
        <v>1013</v>
      </c>
      <c r="O94" t="s">
        <v>479</v>
      </c>
      <c r="P94" t="s">
        <v>479</v>
      </c>
      <c r="Q94">
        <v>1</v>
      </c>
      <c r="X94">
        <v>1.8</v>
      </c>
      <c r="Y94">
        <v>0</v>
      </c>
      <c r="Z94">
        <v>0</v>
      </c>
      <c r="AA94">
        <v>0</v>
      </c>
      <c r="AB94">
        <v>0</v>
      </c>
      <c r="AC94">
        <v>0</v>
      </c>
      <c r="AD94">
        <v>1</v>
      </c>
      <c r="AE94">
        <v>1</v>
      </c>
      <c r="AF94" t="s">
        <v>3</v>
      </c>
      <c r="AG94">
        <v>1.8</v>
      </c>
      <c r="AH94">
        <v>2</v>
      </c>
      <c r="AI94">
        <v>54437040</v>
      </c>
      <c r="AJ94">
        <v>94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ROW(Source!A284)</f>
        <v>284</v>
      </c>
      <c r="B95">
        <v>54437044</v>
      </c>
      <c r="C95">
        <v>54437042</v>
      </c>
      <c r="D95">
        <v>30515951</v>
      </c>
      <c r="E95">
        <v>30515945</v>
      </c>
      <c r="F95">
        <v>1</v>
      </c>
      <c r="G95">
        <v>30515945</v>
      </c>
      <c r="H95">
        <v>1</v>
      </c>
      <c r="I95" t="s">
        <v>477</v>
      </c>
      <c r="J95" t="s">
        <v>3</v>
      </c>
      <c r="K95" t="s">
        <v>478</v>
      </c>
      <c r="L95">
        <v>1191</v>
      </c>
      <c r="N95">
        <v>1013</v>
      </c>
      <c r="O95" t="s">
        <v>479</v>
      </c>
      <c r="P95" t="s">
        <v>479</v>
      </c>
      <c r="Q95">
        <v>1</v>
      </c>
      <c r="X95">
        <v>3.6</v>
      </c>
      <c r="Y95">
        <v>0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1</v>
      </c>
      <c r="AF95" t="s">
        <v>3</v>
      </c>
      <c r="AG95">
        <v>3.6</v>
      </c>
      <c r="AH95">
        <v>2</v>
      </c>
      <c r="AI95">
        <v>54437043</v>
      </c>
      <c r="AJ95">
        <v>95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ROW(Source!A285)</f>
        <v>285</v>
      </c>
      <c r="B96">
        <v>54437047</v>
      </c>
      <c r="C96">
        <v>54437045</v>
      </c>
      <c r="D96">
        <v>30515951</v>
      </c>
      <c r="E96">
        <v>30515945</v>
      </c>
      <c r="F96">
        <v>1</v>
      </c>
      <c r="G96">
        <v>30515945</v>
      </c>
      <c r="H96">
        <v>1</v>
      </c>
      <c r="I96" t="s">
        <v>477</v>
      </c>
      <c r="J96" t="s">
        <v>3</v>
      </c>
      <c r="K96" t="s">
        <v>478</v>
      </c>
      <c r="L96">
        <v>1191</v>
      </c>
      <c r="N96">
        <v>1013</v>
      </c>
      <c r="O96" t="s">
        <v>479</v>
      </c>
      <c r="P96" t="s">
        <v>479</v>
      </c>
      <c r="Q96">
        <v>1</v>
      </c>
      <c r="X96">
        <v>0.15</v>
      </c>
      <c r="Y96">
        <v>0</v>
      </c>
      <c r="Z96">
        <v>0</v>
      </c>
      <c r="AA96">
        <v>0</v>
      </c>
      <c r="AB96">
        <v>0</v>
      </c>
      <c r="AC96">
        <v>0</v>
      </c>
      <c r="AD96">
        <v>1</v>
      </c>
      <c r="AE96">
        <v>1</v>
      </c>
      <c r="AF96" t="s">
        <v>3</v>
      </c>
      <c r="AG96">
        <v>0.15</v>
      </c>
      <c r="AH96">
        <v>2</v>
      </c>
      <c r="AI96">
        <v>54437046</v>
      </c>
      <c r="AJ96">
        <v>96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ROW(Source!A358)</f>
        <v>358</v>
      </c>
      <c r="B97">
        <v>54437165</v>
      </c>
      <c r="C97">
        <v>54437163</v>
      </c>
      <c r="D97">
        <v>30515951</v>
      </c>
      <c r="E97">
        <v>30515945</v>
      </c>
      <c r="F97">
        <v>1</v>
      </c>
      <c r="G97">
        <v>30515945</v>
      </c>
      <c r="H97">
        <v>1</v>
      </c>
      <c r="I97" t="s">
        <v>477</v>
      </c>
      <c r="J97" t="s">
        <v>3</v>
      </c>
      <c r="K97" t="s">
        <v>478</v>
      </c>
      <c r="L97">
        <v>1191</v>
      </c>
      <c r="N97">
        <v>1013</v>
      </c>
      <c r="O97" t="s">
        <v>479</v>
      </c>
      <c r="P97" t="s">
        <v>479</v>
      </c>
      <c r="Q97">
        <v>1</v>
      </c>
      <c r="X97">
        <v>0.9</v>
      </c>
      <c r="Y97">
        <v>0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1</v>
      </c>
      <c r="AF97" t="s">
        <v>3</v>
      </c>
      <c r="AG97">
        <v>0.9</v>
      </c>
      <c r="AH97">
        <v>2</v>
      </c>
      <c r="AI97">
        <v>54437164</v>
      </c>
      <c r="AJ97">
        <v>97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ROW(Source!A359)</f>
        <v>359</v>
      </c>
      <c r="B98">
        <v>54437171</v>
      </c>
      <c r="C98">
        <v>54437166</v>
      </c>
      <c r="D98">
        <v>30515951</v>
      </c>
      <c r="E98">
        <v>30515945</v>
      </c>
      <c r="F98">
        <v>1</v>
      </c>
      <c r="G98">
        <v>30515945</v>
      </c>
      <c r="H98">
        <v>1</v>
      </c>
      <c r="I98" t="s">
        <v>477</v>
      </c>
      <c r="J98" t="s">
        <v>3</v>
      </c>
      <c r="K98" t="s">
        <v>478</v>
      </c>
      <c r="L98">
        <v>1191</v>
      </c>
      <c r="N98">
        <v>1013</v>
      </c>
      <c r="O98" t="s">
        <v>479</v>
      </c>
      <c r="P98" t="s">
        <v>479</v>
      </c>
      <c r="Q98">
        <v>1</v>
      </c>
      <c r="X98">
        <v>4.6500000000000004</v>
      </c>
      <c r="Y98">
        <v>0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1</v>
      </c>
      <c r="AF98" t="s">
        <v>3</v>
      </c>
      <c r="AG98">
        <v>4.6500000000000004</v>
      </c>
      <c r="AH98">
        <v>2</v>
      </c>
      <c r="AI98">
        <v>54437167</v>
      </c>
      <c r="AJ98">
        <v>98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ROW(Source!A359)</f>
        <v>359</v>
      </c>
      <c r="B99">
        <v>54437172</v>
      </c>
      <c r="C99">
        <v>54437166</v>
      </c>
      <c r="D99">
        <v>30596074</v>
      </c>
      <c r="E99">
        <v>1</v>
      </c>
      <c r="F99">
        <v>1</v>
      </c>
      <c r="G99">
        <v>30515945</v>
      </c>
      <c r="H99">
        <v>2</v>
      </c>
      <c r="I99" t="s">
        <v>480</v>
      </c>
      <c r="J99" t="s">
        <v>481</v>
      </c>
      <c r="K99" t="s">
        <v>482</v>
      </c>
      <c r="L99">
        <v>1367</v>
      </c>
      <c r="N99">
        <v>1011</v>
      </c>
      <c r="O99" t="s">
        <v>483</v>
      </c>
      <c r="P99" t="s">
        <v>483</v>
      </c>
      <c r="Q99">
        <v>1</v>
      </c>
      <c r="X99">
        <v>0.01</v>
      </c>
      <c r="Y99">
        <v>0</v>
      </c>
      <c r="Z99">
        <v>76.81</v>
      </c>
      <c r="AA99">
        <v>14.36</v>
      </c>
      <c r="AB99">
        <v>0</v>
      </c>
      <c r="AC99">
        <v>0</v>
      </c>
      <c r="AD99">
        <v>1</v>
      </c>
      <c r="AE99">
        <v>0</v>
      </c>
      <c r="AF99" t="s">
        <v>3</v>
      </c>
      <c r="AG99">
        <v>0.01</v>
      </c>
      <c r="AH99">
        <v>2</v>
      </c>
      <c r="AI99">
        <v>54437168</v>
      </c>
      <c r="AJ99">
        <v>99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ROW(Source!A359)</f>
        <v>359</v>
      </c>
      <c r="B100">
        <v>54437173</v>
      </c>
      <c r="C100">
        <v>54437166</v>
      </c>
      <c r="D100">
        <v>30596185</v>
      </c>
      <c r="E100">
        <v>1</v>
      </c>
      <c r="F100">
        <v>1</v>
      </c>
      <c r="G100">
        <v>30515945</v>
      </c>
      <c r="H100">
        <v>2</v>
      </c>
      <c r="I100" t="s">
        <v>484</v>
      </c>
      <c r="J100" t="s">
        <v>485</v>
      </c>
      <c r="K100" t="s">
        <v>486</v>
      </c>
      <c r="L100">
        <v>1367</v>
      </c>
      <c r="N100">
        <v>1011</v>
      </c>
      <c r="O100" t="s">
        <v>483</v>
      </c>
      <c r="P100" t="s">
        <v>483</v>
      </c>
      <c r="Q100">
        <v>1</v>
      </c>
      <c r="X100">
        <v>0.03</v>
      </c>
      <c r="Y100">
        <v>0</v>
      </c>
      <c r="Z100">
        <v>1.76</v>
      </c>
      <c r="AA100">
        <v>0.01</v>
      </c>
      <c r="AB100">
        <v>0</v>
      </c>
      <c r="AC100">
        <v>0</v>
      </c>
      <c r="AD100">
        <v>1</v>
      </c>
      <c r="AE100">
        <v>0</v>
      </c>
      <c r="AF100" t="s">
        <v>3</v>
      </c>
      <c r="AG100">
        <v>0.03</v>
      </c>
      <c r="AH100">
        <v>2</v>
      </c>
      <c r="AI100">
        <v>54437169</v>
      </c>
      <c r="AJ100">
        <v>100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ROW(Source!A359)</f>
        <v>359</v>
      </c>
      <c r="B101">
        <v>54437174</v>
      </c>
      <c r="C101">
        <v>54437166</v>
      </c>
      <c r="D101">
        <v>30534268</v>
      </c>
      <c r="E101">
        <v>30515945</v>
      </c>
      <c r="F101">
        <v>1</v>
      </c>
      <c r="G101">
        <v>30515945</v>
      </c>
      <c r="H101">
        <v>3</v>
      </c>
      <c r="I101" t="s">
        <v>543</v>
      </c>
      <c r="J101" t="s">
        <v>3</v>
      </c>
      <c r="K101" t="s">
        <v>544</v>
      </c>
      <c r="L101">
        <v>1346</v>
      </c>
      <c r="N101">
        <v>1009</v>
      </c>
      <c r="O101" t="s">
        <v>516</v>
      </c>
      <c r="P101" t="s">
        <v>516</v>
      </c>
      <c r="Q101">
        <v>1</v>
      </c>
      <c r="X101">
        <v>10.3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 t="s">
        <v>3</v>
      </c>
      <c r="AG101">
        <v>10.3</v>
      </c>
      <c r="AH101">
        <v>3</v>
      </c>
      <c r="AI101">
        <v>-1</v>
      </c>
      <c r="AJ101" t="s">
        <v>3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ROW(Source!A361)</f>
        <v>361</v>
      </c>
      <c r="B102">
        <v>54437186</v>
      </c>
      <c r="C102">
        <v>54437176</v>
      </c>
      <c r="D102">
        <v>30515951</v>
      </c>
      <c r="E102">
        <v>30515945</v>
      </c>
      <c r="F102">
        <v>1</v>
      </c>
      <c r="G102">
        <v>30515945</v>
      </c>
      <c r="H102">
        <v>1</v>
      </c>
      <c r="I102" t="s">
        <v>477</v>
      </c>
      <c r="J102" t="s">
        <v>3</v>
      </c>
      <c r="K102" t="s">
        <v>478</v>
      </c>
      <c r="L102">
        <v>1191</v>
      </c>
      <c r="N102">
        <v>1013</v>
      </c>
      <c r="O102" t="s">
        <v>479</v>
      </c>
      <c r="P102" t="s">
        <v>479</v>
      </c>
      <c r="Q102">
        <v>1</v>
      </c>
      <c r="X102">
        <v>30.1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1</v>
      </c>
      <c r="AF102" t="s">
        <v>3</v>
      </c>
      <c r="AG102">
        <v>30.1</v>
      </c>
      <c r="AH102">
        <v>2</v>
      </c>
      <c r="AI102">
        <v>54437177</v>
      </c>
      <c r="AJ102">
        <v>102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ROW(Source!A361)</f>
        <v>361</v>
      </c>
      <c r="B103">
        <v>54437187</v>
      </c>
      <c r="C103">
        <v>54437176</v>
      </c>
      <c r="D103">
        <v>30516999</v>
      </c>
      <c r="E103">
        <v>30515945</v>
      </c>
      <c r="F103">
        <v>1</v>
      </c>
      <c r="G103">
        <v>30515945</v>
      </c>
      <c r="H103">
        <v>2</v>
      </c>
      <c r="I103" t="s">
        <v>487</v>
      </c>
      <c r="J103" t="s">
        <v>3</v>
      </c>
      <c r="K103" t="s">
        <v>488</v>
      </c>
      <c r="L103">
        <v>1344</v>
      </c>
      <c r="N103">
        <v>1008</v>
      </c>
      <c r="O103" t="s">
        <v>489</v>
      </c>
      <c r="P103" t="s">
        <v>489</v>
      </c>
      <c r="Q103">
        <v>1</v>
      </c>
      <c r="X103">
        <v>4.47</v>
      </c>
      <c r="Y103">
        <v>0</v>
      </c>
      <c r="Z103">
        <v>1</v>
      </c>
      <c r="AA103">
        <v>0</v>
      </c>
      <c r="AB103">
        <v>0</v>
      </c>
      <c r="AC103">
        <v>0</v>
      </c>
      <c r="AD103">
        <v>1</v>
      </c>
      <c r="AE103">
        <v>0</v>
      </c>
      <c r="AF103" t="s">
        <v>3</v>
      </c>
      <c r="AG103">
        <v>4.47</v>
      </c>
      <c r="AH103">
        <v>2</v>
      </c>
      <c r="AI103">
        <v>54437178</v>
      </c>
      <c r="AJ103">
        <v>103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ROW(Source!A361)</f>
        <v>361</v>
      </c>
      <c r="B104">
        <v>54437188</v>
      </c>
      <c r="C104">
        <v>54437176</v>
      </c>
      <c r="D104">
        <v>30571181</v>
      </c>
      <c r="E104">
        <v>1</v>
      </c>
      <c r="F104">
        <v>1</v>
      </c>
      <c r="G104">
        <v>30515945</v>
      </c>
      <c r="H104">
        <v>3</v>
      </c>
      <c r="I104" t="s">
        <v>490</v>
      </c>
      <c r="J104" t="s">
        <v>491</v>
      </c>
      <c r="K104" t="s">
        <v>492</v>
      </c>
      <c r="L104">
        <v>1339</v>
      </c>
      <c r="N104">
        <v>1007</v>
      </c>
      <c r="O104" t="s">
        <v>493</v>
      </c>
      <c r="P104" t="s">
        <v>493</v>
      </c>
      <c r="Q104">
        <v>1</v>
      </c>
      <c r="X104">
        <v>0.24</v>
      </c>
      <c r="Y104">
        <v>7.07</v>
      </c>
      <c r="Z104">
        <v>0</v>
      </c>
      <c r="AA104">
        <v>0</v>
      </c>
      <c r="AB104">
        <v>0</v>
      </c>
      <c r="AC104">
        <v>0</v>
      </c>
      <c r="AD104">
        <v>1</v>
      </c>
      <c r="AE104">
        <v>0</v>
      </c>
      <c r="AF104" t="s">
        <v>3</v>
      </c>
      <c r="AG104">
        <v>0.24</v>
      </c>
      <c r="AH104">
        <v>2</v>
      </c>
      <c r="AI104">
        <v>54437179</v>
      </c>
      <c r="AJ104">
        <v>104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ROW(Source!A361)</f>
        <v>361</v>
      </c>
      <c r="B105">
        <v>54437189</v>
      </c>
      <c r="C105">
        <v>54437176</v>
      </c>
      <c r="D105">
        <v>30572394</v>
      </c>
      <c r="E105">
        <v>1</v>
      </c>
      <c r="F105">
        <v>1</v>
      </c>
      <c r="G105">
        <v>30515945</v>
      </c>
      <c r="H105">
        <v>3</v>
      </c>
      <c r="I105" t="s">
        <v>494</v>
      </c>
      <c r="J105" t="s">
        <v>495</v>
      </c>
      <c r="K105" t="s">
        <v>496</v>
      </c>
      <c r="L105">
        <v>1327</v>
      </c>
      <c r="N105">
        <v>1005</v>
      </c>
      <c r="O105" t="s">
        <v>497</v>
      </c>
      <c r="P105" t="s">
        <v>497</v>
      </c>
      <c r="Q105">
        <v>1</v>
      </c>
      <c r="X105">
        <v>1.6</v>
      </c>
      <c r="Y105">
        <v>104</v>
      </c>
      <c r="Z105">
        <v>0</v>
      </c>
      <c r="AA105">
        <v>0</v>
      </c>
      <c r="AB105">
        <v>0</v>
      </c>
      <c r="AC105">
        <v>0</v>
      </c>
      <c r="AD105">
        <v>1</v>
      </c>
      <c r="AE105">
        <v>0</v>
      </c>
      <c r="AF105" t="s">
        <v>3</v>
      </c>
      <c r="AG105">
        <v>1.6</v>
      </c>
      <c r="AH105">
        <v>2</v>
      </c>
      <c r="AI105">
        <v>54437180</v>
      </c>
      <c r="AJ105">
        <v>105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ROW(Source!A361)</f>
        <v>361</v>
      </c>
      <c r="B106">
        <v>54437190</v>
      </c>
      <c r="C106">
        <v>54437176</v>
      </c>
      <c r="D106">
        <v>30571442</v>
      </c>
      <c r="E106">
        <v>1</v>
      </c>
      <c r="F106">
        <v>1</v>
      </c>
      <c r="G106">
        <v>30515945</v>
      </c>
      <c r="H106">
        <v>3</v>
      </c>
      <c r="I106" t="s">
        <v>498</v>
      </c>
      <c r="J106" t="s">
        <v>499</v>
      </c>
      <c r="K106" t="s">
        <v>500</v>
      </c>
      <c r="L106">
        <v>1348</v>
      </c>
      <c r="N106">
        <v>1009</v>
      </c>
      <c r="O106" t="s">
        <v>51</v>
      </c>
      <c r="P106" t="s">
        <v>51</v>
      </c>
      <c r="Q106">
        <v>1000</v>
      </c>
      <c r="X106">
        <v>2.4299999999999999E-3</v>
      </c>
      <c r="Y106">
        <v>12237.68</v>
      </c>
      <c r="Z106">
        <v>0</v>
      </c>
      <c r="AA106">
        <v>0</v>
      </c>
      <c r="AB106">
        <v>0</v>
      </c>
      <c r="AC106">
        <v>0</v>
      </c>
      <c r="AD106">
        <v>1</v>
      </c>
      <c r="AE106">
        <v>0</v>
      </c>
      <c r="AF106" t="s">
        <v>3</v>
      </c>
      <c r="AG106">
        <v>2.4299999999999999E-3</v>
      </c>
      <c r="AH106">
        <v>2</v>
      </c>
      <c r="AI106">
        <v>54437182</v>
      </c>
      <c r="AJ106">
        <v>107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ROW(Source!A361)</f>
        <v>361</v>
      </c>
      <c r="B107">
        <v>54437191</v>
      </c>
      <c r="C107">
        <v>54437176</v>
      </c>
      <c r="D107">
        <v>30571661</v>
      </c>
      <c r="E107">
        <v>1</v>
      </c>
      <c r="F107">
        <v>1</v>
      </c>
      <c r="G107">
        <v>30515945</v>
      </c>
      <c r="H107">
        <v>3</v>
      </c>
      <c r="I107" t="s">
        <v>501</v>
      </c>
      <c r="J107" t="s">
        <v>502</v>
      </c>
      <c r="K107" t="s">
        <v>503</v>
      </c>
      <c r="L107">
        <v>1348</v>
      </c>
      <c r="N107">
        <v>1009</v>
      </c>
      <c r="O107" t="s">
        <v>51</v>
      </c>
      <c r="P107" t="s">
        <v>51</v>
      </c>
      <c r="Q107">
        <v>1000</v>
      </c>
      <c r="X107">
        <v>1.2E-2</v>
      </c>
      <c r="Y107">
        <v>545.21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0</v>
      </c>
      <c r="AF107" t="s">
        <v>3</v>
      </c>
      <c r="AG107">
        <v>1.2E-2</v>
      </c>
      <c r="AH107">
        <v>2</v>
      </c>
      <c r="AI107">
        <v>54437184</v>
      </c>
      <c r="AJ107">
        <v>109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ROW(Source!A361)</f>
        <v>361</v>
      </c>
      <c r="B108">
        <v>54437192</v>
      </c>
      <c r="C108">
        <v>54437176</v>
      </c>
      <c r="D108">
        <v>30571668</v>
      </c>
      <c r="E108">
        <v>1</v>
      </c>
      <c r="F108">
        <v>1</v>
      </c>
      <c r="G108">
        <v>30515945</v>
      </c>
      <c r="H108">
        <v>3</v>
      </c>
      <c r="I108" t="s">
        <v>504</v>
      </c>
      <c r="J108" t="s">
        <v>505</v>
      </c>
      <c r="K108" t="s">
        <v>506</v>
      </c>
      <c r="L108">
        <v>1348</v>
      </c>
      <c r="N108">
        <v>1009</v>
      </c>
      <c r="O108" t="s">
        <v>51</v>
      </c>
      <c r="P108" t="s">
        <v>51</v>
      </c>
      <c r="Q108">
        <v>1000</v>
      </c>
      <c r="X108">
        <v>6.4000000000000005E-4</v>
      </c>
      <c r="Y108">
        <v>12705.7</v>
      </c>
      <c r="Z108">
        <v>0</v>
      </c>
      <c r="AA108">
        <v>0</v>
      </c>
      <c r="AB108">
        <v>0</v>
      </c>
      <c r="AC108">
        <v>0</v>
      </c>
      <c r="AD108">
        <v>1</v>
      </c>
      <c r="AE108">
        <v>0</v>
      </c>
      <c r="AF108" t="s">
        <v>3</v>
      </c>
      <c r="AG108">
        <v>6.4000000000000005E-4</v>
      </c>
      <c r="AH108">
        <v>2</v>
      </c>
      <c r="AI108">
        <v>54437185</v>
      </c>
      <c r="AJ108">
        <v>110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ROW(Source!A361)</f>
        <v>361</v>
      </c>
      <c r="B109">
        <v>54437193</v>
      </c>
      <c r="C109">
        <v>54437176</v>
      </c>
      <c r="D109">
        <v>30532937</v>
      </c>
      <c r="E109">
        <v>30515945</v>
      </c>
      <c r="F109">
        <v>1</v>
      </c>
      <c r="G109">
        <v>30515945</v>
      </c>
      <c r="H109">
        <v>3</v>
      </c>
      <c r="I109" t="s">
        <v>545</v>
      </c>
      <c r="J109" t="s">
        <v>3</v>
      </c>
      <c r="K109" t="s">
        <v>546</v>
      </c>
      <c r="L109">
        <v>1348</v>
      </c>
      <c r="N109">
        <v>1009</v>
      </c>
      <c r="O109" t="s">
        <v>51</v>
      </c>
      <c r="P109" t="s">
        <v>51</v>
      </c>
      <c r="Q109">
        <v>1000</v>
      </c>
      <c r="X109">
        <v>6.7999999999999996E-3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 t="s">
        <v>3</v>
      </c>
      <c r="AG109">
        <v>6.7999999999999996E-3</v>
      </c>
      <c r="AH109">
        <v>3</v>
      </c>
      <c r="AI109">
        <v>-1</v>
      </c>
      <c r="AJ109" t="s">
        <v>3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ROW(Source!A361)</f>
        <v>361</v>
      </c>
      <c r="B110">
        <v>54437194</v>
      </c>
      <c r="C110">
        <v>54437176</v>
      </c>
      <c r="D110">
        <v>30533204</v>
      </c>
      <c r="E110">
        <v>30515945</v>
      </c>
      <c r="F110">
        <v>1</v>
      </c>
      <c r="G110">
        <v>30515945</v>
      </c>
      <c r="H110">
        <v>3</v>
      </c>
      <c r="I110" t="s">
        <v>547</v>
      </c>
      <c r="J110" t="s">
        <v>3</v>
      </c>
      <c r="K110" t="s">
        <v>548</v>
      </c>
      <c r="L110">
        <v>1348</v>
      </c>
      <c r="N110">
        <v>1009</v>
      </c>
      <c r="O110" t="s">
        <v>51</v>
      </c>
      <c r="P110" t="s">
        <v>51</v>
      </c>
      <c r="Q110">
        <v>1000</v>
      </c>
      <c r="X110">
        <v>6.7000000000000004E-2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 t="s">
        <v>3</v>
      </c>
      <c r="AG110">
        <v>6.7000000000000004E-2</v>
      </c>
      <c r="AH110">
        <v>3</v>
      </c>
      <c r="AI110">
        <v>-1</v>
      </c>
      <c r="AJ110" t="s">
        <v>3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ROW(Source!A364)</f>
        <v>364</v>
      </c>
      <c r="B111">
        <v>54437207</v>
      </c>
      <c r="C111">
        <v>54437197</v>
      </c>
      <c r="D111">
        <v>30515951</v>
      </c>
      <c r="E111">
        <v>30515945</v>
      </c>
      <c r="F111">
        <v>1</v>
      </c>
      <c r="G111">
        <v>30515945</v>
      </c>
      <c r="H111">
        <v>1</v>
      </c>
      <c r="I111" t="s">
        <v>477</v>
      </c>
      <c r="J111" t="s">
        <v>3</v>
      </c>
      <c r="K111" t="s">
        <v>478</v>
      </c>
      <c r="L111">
        <v>1191</v>
      </c>
      <c r="N111">
        <v>1013</v>
      </c>
      <c r="O111" t="s">
        <v>479</v>
      </c>
      <c r="P111" t="s">
        <v>479</v>
      </c>
      <c r="Q111">
        <v>1</v>
      </c>
      <c r="X111">
        <v>25.9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1</v>
      </c>
      <c r="AF111" t="s">
        <v>3</v>
      </c>
      <c r="AG111">
        <v>25.9</v>
      </c>
      <c r="AH111">
        <v>2</v>
      </c>
      <c r="AI111">
        <v>54437198</v>
      </c>
      <c r="AJ111">
        <v>111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ROW(Source!A364)</f>
        <v>364</v>
      </c>
      <c r="B112">
        <v>54437208</v>
      </c>
      <c r="C112">
        <v>54437197</v>
      </c>
      <c r="D112">
        <v>30516999</v>
      </c>
      <c r="E112">
        <v>30515945</v>
      </c>
      <c r="F112">
        <v>1</v>
      </c>
      <c r="G112">
        <v>30515945</v>
      </c>
      <c r="H112">
        <v>2</v>
      </c>
      <c r="I112" t="s">
        <v>487</v>
      </c>
      <c r="J112" t="s">
        <v>3</v>
      </c>
      <c r="K112" t="s">
        <v>488</v>
      </c>
      <c r="L112">
        <v>1344</v>
      </c>
      <c r="N112">
        <v>1008</v>
      </c>
      <c r="O112" t="s">
        <v>489</v>
      </c>
      <c r="P112" t="s">
        <v>489</v>
      </c>
      <c r="Q112">
        <v>1</v>
      </c>
      <c r="X112">
        <v>4.47</v>
      </c>
      <c r="Y112">
        <v>0</v>
      </c>
      <c r="Z112">
        <v>1</v>
      </c>
      <c r="AA112">
        <v>0</v>
      </c>
      <c r="AB112">
        <v>0</v>
      </c>
      <c r="AC112">
        <v>0</v>
      </c>
      <c r="AD112">
        <v>1</v>
      </c>
      <c r="AE112">
        <v>0</v>
      </c>
      <c r="AF112" t="s">
        <v>3</v>
      </c>
      <c r="AG112">
        <v>4.47</v>
      </c>
      <c r="AH112">
        <v>2</v>
      </c>
      <c r="AI112">
        <v>54437199</v>
      </c>
      <c r="AJ112">
        <v>112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ROW(Source!A364)</f>
        <v>364</v>
      </c>
      <c r="B113">
        <v>54437209</v>
      </c>
      <c r="C113">
        <v>54437197</v>
      </c>
      <c r="D113">
        <v>30571181</v>
      </c>
      <c r="E113">
        <v>1</v>
      </c>
      <c r="F113">
        <v>1</v>
      </c>
      <c r="G113">
        <v>30515945</v>
      </c>
      <c r="H113">
        <v>3</v>
      </c>
      <c r="I113" t="s">
        <v>490</v>
      </c>
      <c r="J113" t="s">
        <v>491</v>
      </c>
      <c r="K113" t="s">
        <v>492</v>
      </c>
      <c r="L113">
        <v>1339</v>
      </c>
      <c r="N113">
        <v>1007</v>
      </c>
      <c r="O113" t="s">
        <v>493</v>
      </c>
      <c r="P113" t="s">
        <v>493</v>
      </c>
      <c r="Q113">
        <v>1</v>
      </c>
      <c r="X113">
        <v>0.24</v>
      </c>
      <c r="Y113">
        <v>7.07</v>
      </c>
      <c r="Z113">
        <v>0</v>
      </c>
      <c r="AA113">
        <v>0</v>
      </c>
      <c r="AB113">
        <v>0</v>
      </c>
      <c r="AC113">
        <v>0</v>
      </c>
      <c r="AD113">
        <v>1</v>
      </c>
      <c r="AE113">
        <v>0</v>
      </c>
      <c r="AF113" t="s">
        <v>3</v>
      </c>
      <c r="AG113">
        <v>0.24</v>
      </c>
      <c r="AH113">
        <v>2</v>
      </c>
      <c r="AI113">
        <v>54437200</v>
      </c>
      <c r="AJ113">
        <v>113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ROW(Source!A364)</f>
        <v>364</v>
      </c>
      <c r="B114">
        <v>54437210</v>
      </c>
      <c r="C114">
        <v>54437197</v>
      </c>
      <c r="D114">
        <v>30572394</v>
      </c>
      <c r="E114">
        <v>1</v>
      </c>
      <c r="F114">
        <v>1</v>
      </c>
      <c r="G114">
        <v>30515945</v>
      </c>
      <c r="H114">
        <v>3</v>
      </c>
      <c r="I114" t="s">
        <v>494</v>
      </c>
      <c r="J114" t="s">
        <v>495</v>
      </c>
      <c r="K114" t="s">
        <v>496</v>
      </c>
      <c r="L114">
        <v>1327</v>
      </c>
      <c r="N114">
        <v>1005</v>
      </c>
      <c r="O114" t="s">
        <v>497</v>
      </c>
      <c r="P114" t="s">
        <v>497</v>
      </c>
      <c r="Q114">
        <v>1</v>
      </c>
      <c r="X114">
        <v>0.8</v>
      </c>
      <c r="Y114">
        <v>104</v>
      </c>
      <c r="Z114">
        <v>0</v>
      </c>
      <c r="AA114">
        <v>0</v>
      </c>
      <c r="AB114">
        <v>0</v>
      </c>
      <c r="AC114">
        <v>0</v>
      </c>
      <c r="AD114">
        <v>1</v>
      </c>
      <c r="AE114">
        <v>0</v>
      </c>
      <c r="AF114" t="s">
        <v>3</v>
      </c>
      <c r="AG114">
        <v>0.8</v>
      </c>
      <c r="AH114">
        <v>2</v>
      </c>
      <c r="AI114">
        <v>54437201</v>
      </c>
      <c r="AJ114">
        <v>114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ROW(Source!A364)</f>
        <v>364</v>
      </c>
      <c r="B115">
        <v>54437211</v>
      </c>
      <c r="C115">
        <v>54437197</v>
      </c>
      <c r="D115">
        <v>30571442</v>
      </c>
      <c r="E115">
        <v>1</v>
      </c>
      <c r="F115">
        <v>1</v>
      </c>
      <c r="G115">
        <v>30515945</v>
      </c>
      <c r="H115">
        <v>3</v>
      </c>
      <c r="I115" t="s">
        <v>498</v>
      </c>
      <c r="J115" t="s">
        <v>499</v>
      </c>
      <c r="K115" t="s">
        <v>500</v>
      </c>
      <c r="L115">
        <v>1348</v>
      </c>
      <c r="N115">
        <v>1009</v>
      </c>
      <c r="O115" t="s">
        <v>51</v>
      </c>
      <c r="P115" t="s">
        <v>51</v>
      </c>
      <c r="Q115">
        <v>1000</v>
      </c>
      <c r="X115">
        <v>4.0200000000000001E-3</v>
      </c>
      <c r="Y115">
        <v>12237.68</v>
      </c>
      <c r="Z115">
        <v>0</v>
      </c>
      <c r="AA115">
        <v>0</v>
      </c>
      <c r="AB115">
        <v>0</v>
      </c>
      <c r="AC115">
        <v>0</v>
      </c>
      <c r="AD115">
        <v>1</v>
      </c>
      <c r="AE115">
        <v>0</v>
      </c>
      <c r="AF115" t="s">
        <v>3</v>
      </c>
      <c r="AG115">
        <v>4.0200000000000001E-3</v>
      </c>
      <c r="AH115">
        <v>2</v>
      </c>
      <c r="AI115">
        <v>54437203</v>
      </c>
      <c r="AJ115">
        <v>116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ROW(Source!A364)</f>
        <v>364</v>
      </c>
      <c r="B116">
        <v>54437212</v>
      </c>
      <c r="C116">
        <v>54437197</v>
      </c>
      <c r="D116">
        <v>30571661</v>
      </c>
      <c r="E116">
        <v>1</v>
      </c>
      <c r="F116">
        <v>1</v>
      </c>
      <c r="G116">
        <v>30515945</v>
      </c>
      <c r="H116">
        <v>3</v>
      </c>
      <c r="I116" t="s">
        <v>501</v>
      </c>
      <c r="J116" t="s">
        <v>502</v>
      </c>
      <c r="K116" t="s">
        <v>503</v>
      </c>
      <c r="L116">
        <v>1348</v>
      </c>
      <c r="N116">
        <v>1009</v>
      </c>
      <c r="O116" t="s">
        <v>51</v>
      </c>
      <c r="P116" t="s">
        <v>51</v>
      </c>
      <c r="Q116">
        <v>1000</v>
      </c>
      <c r="X116">
        <v>2.5499999999999998E-2</v>
      </c>
      <c r="Y116">
        <v>545.21</v>
      </c>
      <c r="Z116">
        <v>0</v>
      </c>
      <c r="AA116">
        <v>0</v>
      </c>
      <c r="AB116">
        <v>0</v>
      </c>
      <c r="AC116">
        <v>0</v>
      </c>
      <c r="AD116">
        <v>1</v>
      </c>
      <c r="AE116">
        <v>0</v>
      </c>
      <c r="AF116" t="s">
        <v>3</v>
      </c>
      <c r="AG116">
        <v>2.5499999999999998E-2</v>
      </c>
      <c r="AH116">
        <v>2</v>
      </c>
      <c r="AI116">
        <v>54437205</v>
      </c>
      <c r="AJ116">
        <v>118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ROW(Source!A364)</f>
        <v>364</v>
      </c>
      <c r="B117">
        <v>54437213</v>
      </c>
      <c r="C117">
        <v>54437197</v>
      </c>
      <c r="D117">
        <v>30571668</v>
      </c>
      <c r="E117">
        <v>1</v>
      </c>
      <c r="F117">
        <v>1</v>
      </c>
      <c r="G117">
        <v>30515945</v>
      </c>
      <c r="H117">
        <v>3</v>
      </c>
      <c r="I117" t="s">
        <v>504</v>
      </c>
      <c r="J117" t="s">
        <v>505</v>
      </c>
      <c r="K117" t="s">
        <v>506</v>
      </c>
      <c r="L117">
        <v>1348</v>
      </c>
      <c r="N117">
        <v>1009</v>
      </c>
      <c r="O117" t="s">
        <v>51</v>
      </c>
      <c r="P117" t="s">
        <v>51</v>
      </c>
      <c r="Q117">
        <v>1000</v>
      </c>
      <c r="X117">
        <v>1.0200000000000001E-3</v>
      </c>
      <c r="Y117">
        <v>12705.7</v>
      </c>
      <c r="Z117">
        <v>0</v>
      </c>
      <c r="AA117">
        <v>0</v>
      </c>
      <c r="AB117">
        <v>0</v>
      </c>
      <c r="AC117">
        <v>0</v>
      </c>
      <c r="AD117">
        <v>1</v>
      </c>
      <c r="AE117">
        <v>0</v>
      </c>
      <c r="AF117" t="s">
        <v>3</v>
      </c>
      <c r="AG117">
        <v>1.0200000000000001E-3</v>
      </c>
      <c r="AH117">
        <v>2</v>
      </c>
      <c r="AI117">
        <v>54437206</v>
      </c>
      <c r="AJ117">
        <v>119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ROW(Source!A364)</f>
        <v>364</v>
      </c>
      <c r="B118">
        <v>54437214</v>
      </c>
      <c r="C118">
        <v>54437197</v>
      </c>
      <c r="D118">
        <v>30532937</v>
      </c>
      <c r="E118">
        <v>30515945</v>
      </c>
      <c r="F118">
        <v>1</v>
      </c>
      <c r="G118">
        <v>30515945</v>
      </c>
      <c r="H118">
        <v>3</v>
      </c>
      <c r="I118" t="s">
        <v>545</v>
      </c>
      <c r="J118" t="s">
        <v>3</v>
      </c>
      <c r="K118" t="s">
        <v>546</v>
      </c>
      <c r="L118">
        <v>1348</v>
      </c>
      <c r="N118">
        <v>1009</v>
      </c>
      <c r="O118" t="s">
        <v>51</v>
      </c>
      <c r="P118" t="s">
        <v>51</v>
      </c>
      <c r="Q118">
        <v>1000</v>
      </c>
      <c r="X118">
        <v>7.1999999999999998E-3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 t="s">
        <v>3</v>
      </c>
      <c r="AG118">
        <v>7.1999999999999998E-3</v>
      </c>
      <c r="AH118">
        <v>3</v>
      </c>
      <c r="AI118">
        <v>-1</v>
      </c>
      <c r="AJ118" t="s">
        <v>3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ROW(Source!A364)</f>
        <v>364</v>
      </c>
      <c r="B119">
        <v>54437215</v>
      </c>
      <c r="C119">
        <v>54437197</v>
      </c>
      <c r="D119">
        <v>30533204</v>
      </c>
      <c r="E119">
        <v>30515945</v>
      </c>
      <c r="F119">
        <v>1</v>
      </c>
      <c r="G119">
        <v>30515945</v>
      </c>
      <c r="H119">
        <v>3</v>
      </c>
      <c r="I119" t="s">
        <v>547</v>
      </c>
      <c r="J119" t="s">
        <v>3</v>
      </c>
      <c r="K119" t="s">
        <v>548</v>
      </c>
      <c r="L119">
        <v>1348</v>
      </c>
      <c r="N119">
        <v>1009</v>
      </c>
      <c r="O119" t="s">
        <v>51</v>
      </c>
      <c r="P119" t="s">
        <v>51</v>
      </c>
      <c r="Q119">
        <v>1000</v>
      </c>
      <c r="X119">
        <v>7.0999999999999994E-2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 t="s">
        <v>3</v>
      </c>
      <c r="AG119">
        <v>7.0999999999999994E-2</v>
      </c>
      <c r="AH119">
        <v>3</v>
      </c>
      <c r="AI119">
        <v>-1</v>
      </c>
      <c r="AJ119" t="s">
        <v>3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ROW(Source!A367)</f>
        <v>367</v>
      </c>
      <c r="B120">
        <v>54437225</v>
      </c>
      <c r="C120">
        <v>54437218</v>
      </c>
      <c r="D120">
        <v>30515951</v>
      </c>
      <c r="E120">
        <v>30515945</v>
      </c>
      <c r="F120">
        <v>1</v>
      </c>
      <c r="G120">
        <v>30515945</v>
      </c>
      <c r="H120">
        <v>1</v>
      </c>
      <c r="I120" t="s">
        <v>477</v>
      </c>
      <c r="J120" t="s">
        <v>3</v>
      </c>
      <c r="K120" t="s">
        <v>478</v>
      </c>
      <c r="L120">
        <v>1191</v>
      </c>
      <c r="N120">
        <v>1013</v>
      </c>
      <c r="O120" t="s">
        <v>479</v>
      </c>
      <c r="P120" t="s">
        <v>479</v>
      </c>
      <c r="Q120">
        <v>1</v>
      </c>
      <c r="X120">
        <v>31.2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1</v>
      </c>
      <c r="AE120">
        <v>1</v>
      </c>
      <c r="AF120" t="s">
        <v>3</v>
      </c>
      <c r="AG120">
        <v>31.2</v>
      </c>
      <c r="AH120">
        <v>2</v>
      </c>
      <c r="AI120">
        <v>54437219</v>
      </c>
      <c r="AJ120">
        <v>120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ROW(Source!A367)</f>
        <v>367</v>
      </c>
      <c r="B121">
        <v>54437226</v>
      </c>
      <c r="C121">
        <v>54437218</v>
      </c>
      <c r="D121">
        <v>30516999</v>
      </c>
      <c r="E121">
        <v>30515945</v>
      </c>
      <c r="F121">
        <v>1</v>
      </c>
      <c r="G121">
        <v>30515945</v>
      </c>
      <c r="H121">
        <v>2</v>
      </c>
      <c r="I121" t="s">
        <v>487</v>
      </c>
      <c r="J121" t="s">
        <v>3</v>
      </c>
      <c r="K121" t="s">
        <v>488</v>
      </c>
      <c r="L121">
        <v>1344</v>
      </c>
      <c r="N121">
        <v>1008</v>
      </c>
      <c r="O121" t="s">
        <v>489</v>
      </c>
      <c r="P121" t="s">
        <v>489</v>
      </c>
      <c r="Q121">
        <v>1</v>
      </c>
      <c r="X121">
        <v>0.01</v>
      </c>
      <c r="Y121">
        <v>0</v>
      </c>
      <c r="Z121">
        <v>1</v>
      </c>
      <c r="AA121">
        <v>0</v>
      </c>
      <c r="AB121">
        <v>0</v>
      </c>
      <c r="AC121">
        <v>0</v>
      </c>
      <c r="AD121">
        <v>1</v>
      </c>
      <c r="AE121">
        <v>0</v>
      </c>
      <c r="AF121" t="s">
        <v>3</v>
      </c>
      <c r="AG121">
        <v>0.01</v>
      </c>
      <c r="AH121">
        <v>2</v>
      </c>
      <c r="AI121">
        <v>54437220</v>
      </c>
      <c r="AJ121">
        <v>121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ROW(Source!A367)</f>
        <v>367</v>
      </c>
      <c r="B122">
        <v>54437227</v>
      </c>
      <c r="C122">
        <v>54437218</v>
      </c>
      <c r="D122">
        <v>30572414</v>
      </c>
      <c r="E122">
        <v>1</v>
      </c>
      <c r="F122">
        <v>1</v>
      </c>
      <c r="G122">
        <v>30515945</v>
      </c>
      <c r="H122">
        <v>3</v>
      </c>
      <c r="I122" t="s">
        <v>507</v>
      </c>
      <c r="J122" t="s">
        <v>508</v>
      </c>
      <c r="K122" t="s">
        <v>509</v>
      </c>
      <c r="L122">
        <v>1348</v>
      </c>
      <c r="N122">
        <v>1009</v>
      </c>
      <c r="O122" t="s">
        <v>51</v>
      </c>
      <c r="P122" t="s">
        <v>51</v>
      </c>
      <c r="Q122">
        <v>1000</v>
      </c>
      <c r="X122">
        <v>7.4999999999999997E-3</v>
      </c>
      <c r="Y122">
        <v>2278.84</v>
      </c>
      <c r="Z122">
        <v>0</v>
      </c>
      <c r="AA122">
        <v>0</v>
      </c>
      <c r="AB122">
        <v>0</v>
      </c>
      <c r="AC122">
        <v>0</v>
      </c>
      <c r="AD122">
        <v>1</v>
      </c>
      <c r="AE122">
        <v>0</v>
      </c>
      <c r="AF122" t="s">
        <v>3</v>
      </c>
      <c r="AG122">
        <v>7.4999999999999997E-3</v>
      </c>
      <c r="AH122">
        <v>2</v>
      </c>
      <c r="AI122">
        <v>54437221</v>
      </c>
      <c r="AJ122">
        <v>122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ROW(Source!A367)</f>
        <v>367</v>
      </c>
      <c r="B123">
        <v>54437228</v>
      </c>
      <c r="C123">
        <v>54437218</v>
      </c>
      <c r="D123">
        <v>30571508</v>
      </c>
      <c r="E123">
        <v>1</v>
      </c>
      <c r="F123">
        <v>1</v>
      </c>
      <c r="G123">
        <v>30515945</v>
      </c>
      <c r="H123">
        <v>3</v>
      </c>
      <c r="I123" t="s">
        <v>510</v>
      </c>
      <c r="J123" t="s">
        <v>511</v>
      </c>
      <c r="K123" t="s">
        <v>512</v>
      </c>
      <c r="L123">
        <v>1348</v>
      </c>
      <c r="N123">
        <v>1009</v>
      </c>
      <c r="O123" t="s">
        <v>51</v>
      </c>
      <c r="P123" t="s">
        <v>51</v>
      </c>
      <c r="Q123">
        <v>1000</v>
      </c>
      <c r="X123">
        <v>1.4E-2</v>
      </c>
      <c r="Y123">
        <v>32008.27</v>
      </c>
      <c r="Z123">
        <v>0</v>
      </c>
      <c r="AA123">
        <v>0</v>
      </c>
      <c r="AB123">
        <v>0</v>
      </c>
      <c r="AC123">
        <v>0</v>
      </c>
      <c r="AD123">
        <v>1</v>
      </c>
      <c r="AE123">
        <v>0</v>
      </c>
      <c r="AF123" t="s">
        <v>3</v>
      </c>
      <c r="AG123">
        <v>1.4E-2</v>
      </c>
      <c r="AH123">
        <v>2</v>
      </c>
      <c r="AI123">
        <v>54437222</v>
      </c>
      <c r="AJ123">
        <v>123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ROW(Source!A367)</f>
        <v>367</v>
      </c>
      <c r="B124">
        <v>54437229</v>
      </c>
      <c r="C124">
        <v>54437218</v>
      </c>
      <c r="D124">
        <v>30571714</v>
      </c>
      <c r="E124">
        <v>1</v>
      </c>
      <c r="F124">
        <v>1</v>
      </c>
      <c r="G124">
        <v>30515945</v>
      </c>
      <c r="H124">
        <v>3</v>
      </c>
      <c r="I124" t="s">
        <v>513</v>
      </c>
      <c r="J124" t="s">
        <v>514</v>
      </c>
      <c r="K124" t="s">
        <v>515</v>
      </c>
      <c r="L124">
        <v>1346</v>
      </c>
      <c r="N124">
        <v>1009</v>
      </c>
      <c r="O124" t="s">
        <v>516</v>
      </c>
      <c r="P124" t="s">
        <v>516</v>
      </c>
      <c r="Q124">
        <v>1</v>
      </c>
      <c r="X124">
        <v>6.3</v>
      </c>
      <c r="Y124">
        <v>20.190000000000001</v>
      </c>
      <c r="Z124">
        <v>0</v>
      </c>
      <c r="AA124">
        <v>0</v>
      </c>
      <c r="AB124">
        <v>0</v>
      </c>
      <c r="AC124">
        <v>0</v>
      </c>
      <c r="AD124">
        <v>1</v>
      </c>
      <c r="AE124">
        <v>0</v>
      </c>
      <c r="AF124" t="s">
        <v>3</v>
      </c>
      <c r="AG124">
        <v>6.3</v>
      </c>
      <c r="AH124">
        <v>2</v>
      </c>
      <c r="AI124">
        <v>54437223</v>
      </c>
      <c r="AJ124">
        <v>124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ROW(Source!A367)</f>
        <v>367</v>
      </c>
      <c r="B125">
        <v>54437230</v>
      </c>
      <c r="C125">
        <v>54437218</v>
      </c>
      <c r="D125">
        <v>30541208</v>
      </c>
      <c r="E125">
        <v>30515945</v>
      </c>
      <c r="F125">
        <v>1</v>
      </c>
      <c r="G125">
        <v>30515945</v>
      </c>
      <c r="H125">
        <v>3</v>
      </c>
      <c r="I125" t="s">
        <v>517</v>
      </c>
      <c r="J125" t="s">
        <v>3</v>
      </c>
      <c r="K125" t="s">
        <v>518</v>
      </c>
      <c r="L125">
        <v>1344</v>
      </c>
      <c r="N125">
        <v>1008</v>
      </c>
      <c r="O125" t="s">
        <v>489</v>
      </c>
      <c r="P125" t="s">
        <v>489</v>
      </c>
      <c r="Q125">
        <v>1</v>
      </c>
      <c r="X125">
        <v>4.83</v>
      </c>
      <c r="Y125">
        <v>1</v>
      </c>
      <c r="Z125">
        <v>0</v>
      </c>
      <c r="AA125">
        <v>0</v>
      </c>
      <c r="AB125">
        <v>0</v>
      </c>
      <c r="AC125">
        <v>0</v>
      </c>
      <c r="AD125">
        <v>1</v>
      </c>
      <c r="AE125">
        <v>0</v>
      </c>
      <c r="AF125" t="s">
        <v>3</v>
      </c>
      <c r="AG125">
        <v>4.83</v>
      </c>
      <c r="AH125">
        <v>2</v>
      </c>
      <c r="AI125">
        <v>54437224</v>
      </c>
      <c r="AJ125">
        <v>125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ROW(Source!A368)</f>
        <v>368</v>
      </c>
      <c r="B126">
        <v>54437239</v>
      </c>
      <c r="C126">
        <v>54437231</v>
      </c>
      <c r="D126">
        <v>30515951</v>
      </c>
      <c r="E126">
        <v>30515945</v>
      </c>
      <c r="F126">
        <v>1</v>
      </c>
      <c r="G126">
        <v>30515945</v>
      </c>
      <c r="H126">
        <v>1</v>
      </c>
      <c r="I126" t="s">
        <v>477</v>
      </c>
      <c r="J126" t="s">
        <v>3</v>
      </c>
      <c r="K126" t="s">
        <v>478</v>
      </c>
      <c r="L126">
        <v>1191</v>
      </c>
      <c r="N126">
        <v>1013</v>
      </c>
      <c r="O126" t="s">
        <v>479</v>
      </c>
      <c r="P126" t="s">
        <v>479</v>
      </c>
      <c r="Q126">
        <v>1</v>
      </c>
      <c r="X126">
        <v>62.1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1</v>
      </c>
      <c r="AE126">
        <v>1</v>
      </c>
      <c r="AF126" t="s">
        <v>3</v>
      </c>
      <c r="AG126">
        <v>62.1</v>
      </c>
      <c r="AH126">
        <v>2</v>
      </c>
      <c r="AI126">
        <v>54437232</v>
      </c>
      <c r="AJ126">
        <v>126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ROW(Source!A368)</f>
        <v>368</v>
      </c>
      <c r="B127">
        <v>54437240</v>
      </c>
      <c r="C127">
        <v>54437231</v>
      </c>
      <c r="D127">
        <v>30595420</v>
      </c>
      <c r="E127">
        <v>1</v>
      </c>
      <c r="F127">
        <v>1</v>
      </c>
      <c r="G127">
        <v>30515945</v>
      </c>
      <c r="H127">
        <v>2</v>
      </c>
      <c r="I127" t="s">
        <v>519</v>
      </c>
      <c r="J127" t="s">
        <v>520</v>
      </c>
      <c r="K127" t="s">
        <v>521</v>
      </c>
      <c r="L127">
        <v>1367</v>
      </c>
      <c r="N127">
        <v>1011</v>
      </c>
      <c r="O127" t="s">
        <v>483</v>
      </c>
      <c r="P127" t="s">
        <v>483</v>
      </c>
      <c r="Q127">
        <v>1</v>
      </c>
      <c r="X127">
        <v>34.200000000000003</v>
      </c>
      <c r="Y127">
        <v>0</v>
      </c>
      <c r="Z127">
        <v>140.38</v>
      </c>
      <c r="AA127">
        <v>15.46</v>
      </c>
      <c r="AB127">
        <v>0</v>
      </c>
      <c r="AC127">
        <v>0</v>
      </c>
      <c r="AD127">
        <v>1</v>
      </c>
      <c r="AE127">
        <v>0</v>
      </c>
      <c r="AF127" t="s">
        <v>3</v>
      </c>
      <c r="AG127">
        <v>34.200000000000003</v>
      </c>
      <c r="AH127">
        <v>2</v>
      </c>
      <c r="AI127">
        <v>54437233</v>
      </c>
      <c r="AJ127">
        <v>127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ROW(Source!A368)</f>
        <v>368</v>
      </c>
      <c r="B128">
        <v>54437241</v>
      </c>
      <c r="C128">
        <v>54437231</v>
      </c>
      <c r="D128">
        <v>30516999</v>
      </c>
      <c r="E128">
        <v>30515945</v>
      </c>
      <c r="F128">
        <v>1</v>
      </c>
      <c r="G128">
        <v>30515945</v>
      </c>
      <c r="H128">
        <v>2</v>
      </c>
      <c r="I128" t="s">
        <v>487</v>
      </c>
      <c r="J128" t="s">
        <v>3</v>
      </c>
      <c r="K128" t="s">
        <v>488</v>
      </c>
      <c r="L128">
        <v>1344</v>
      </c>
      <c r="N128">
        <v>1008</v>
      </c>
      <c r="O128" t="s">
        <v>489</v>
      </c>
      <c r="P128" t="s">
        <v>489</v>
      </c>
      <c r="Q128">
        <v>1</v>
      </c>
      <c r="X128">
        <v>0.16</v>
      </c>
      <c r="Y128">
        <v>0</v>
      </c>
      <c r="Z128">
        <v>1</v>
      </c>
      <c r="AA128">
        <v>0</v>
      </c>
      <c r="AB128">
        <v>0</v>
      </c>
      <c r="AC128">
        <v>0</v>
      </c>
      <c r="AD128">
        <v>1</v>
      </c>
      <c r="AE128">
        <v>0</v>
      </c>
      <c r="AF128" t="s">
        <v>3</v>
      </c>
      <c r="AG128">
        <v>0.16</v>
      </c>
      <c r="AH128">
        <v>2</v>
      </c>
      <c r="AI128">
        <v>54437234</v>
      </c>
      <c r="AJ128">
        <v>128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ROW(Source!A368)</f>
        <v>368</v>
      </c>
      <c r="B129">
        <v>54437242</v>
      </c>
      <c r="C129">
        <v>54437231</v>
      </c>
      <c r="D129">
        <v>30572414</v>
      </c>
      <c r="E129">
        <v>1</v>
      </c>
      <c r="F129">
        <v>1</v>
      </c>
      <c r="G129">
        <v>30515945</v>
      </c>
      <c r="H129">
        <v>3</v>
      </c>
      <c r="I129" t="s">
        <v>507</v>
      </c>
      <c r="J129" t="s">
        <v>508</v>
      </c>
      <c r="K129" t="s">
        <v>509</v>
      </c>
      <c r="L129">
        <v>1348</v>
      </c>
      <c r="N129">
        <v>1009</v>
      </c>
      <c r="O129" t="s">
        <v>51</v>
      </c>
      <c r="P129" t="s">
        <v>51</v>
      </c>
      <c r="Q129">
        <v>1000</v>
      </c>
      <c r="X129">
        <v>1.0800000000000001E-2</v>
      </c>
      <c r="Y129">
        <v>2278.84</v>
      </c>
      <c r="Z129">
        <v>0</v>
      </c>
      <c r="AA129">
        <v>0</v>
      </c>
      <c r="AB129">
        <v>0</v>
      </c>
      <c r="AC129">
        <v>0</v>
      </c>
      <c r="AD129">
        <v>1</v>
      </c>
      <c r="AE129">
        <v>0</v>
      </c>
      <c r="AF129" t="s">
        <v>3</v>
      </c>
      <c r="AG129">
        <v>1.0800000000000001E-2</v>
      </c>
      <c r="AH129">
        <v>2</v>
      </c>
      <c r="AI129">
        <v>54437235</v>
      </c>
      <c r="AJ129">
        <v>129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ROW(Source!A368)</f>
        <v>368</v>
      </c>
      <c r="B130">
        <v>54437243</v>
      </c>
      <c r="C130">
        <v>54437231</v>
      </c>
      <c r="D130">
        <v>30571506</v>
      </c>
      <c r="E130">
        <v>1</v>
      </c>
      <c r="F130">
        <v>1</v>
      </c>
      <c r="G130">
        <v>30515945</v>
      </c>
      <c r="H130">
        <v>3</v>
      </c>
      <c r="I130" t="s">
        <v>522</v>
      </c>
      <c r="J130" t="s">
        <v>523</v>
      </c>
      <c r="K130" t="s">
        <v>524</v>
      </c>
      <c r="L130">
        <v>1348</v>
      </c>
      <c r="N130">
        <v>1009</v>
      </c>
      <c r="O130" t="s">
        <v>51</v>
      </c>
      <c r="P130" t="s">
        <v>51</v>
      </c>
      <c r="Q130">
        <v>1000</v>
      </c>
      <c r="X130">
        <v>1.316E-2</v>
      </c>
      <c r="Y130">
        <v>20009.47</v>
      </c>
      <c r="Z130">
        <v>0</v>
      </c>
      <c r="AA130">
        <v>0</v>
      </c>
      <c r="AB130">
        <v>0</v>
      </c>
      <c r="AC130">
        <v>0</v>
      </c>
      <c r="AD130">
        <v>1</v>
      </c>
      <c r="AE130">
        <v>0</v>
      </c>
      <c r="AF130" t="s">
        <v>3</v>
      </c>
      <c r="AG130">
        <v>1.316E-2</v>
      </c>
      <c r="AH130">
        <v>2</v>
      </c>
      <c r="AI130">
        <v>54437236</v>
      </c>
      <c r="AJ130">
        <v>130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ROW(Source!A368)</f>
        <v>368</v>
      </c>
      <c r="B131">
        <v>54437244</v>
      </c>
      <c r="C131">
        <v>54437231</v>
      </c>
      <c r="D131">
        <v>30571714</v>
      </c>
      <c r="E131">
        <v>1</v>
      </c>
      <c r="F131">
        <v>1</v>
      </c>
      <c r="G131">
        <v>30515945</v>
      </c>
      <c r="H131">
        <v>3</v>
      </c>
      <c r="I131" t="s">
        <v>513</v>
      </c>
      <c r="J131" t="s">
        <v>514</v>
      </c>
      <c r="K131" t="s">
        <v>515</v>
      </c>
      <c r="L131">
        <v>1346</v>
      </c>
      <c r="N131">
        <v>1009</v>
      </c>
      <c r="O131" t="s">
        <v>516</v>
      </c>
      <c r="P131" t="s">
        <v>516</v>
      </c>
      <c r="Q131">
        <v>1</v>
      </c>
      <c r="X131">
        <v>11.1</v>
      </c>
      <c r="Y131">
        <v>20.190000000000001</v>
      </c>
      <c r="Z131">
        <v>0</v>
      </c>
      <c r="AA131">
        <v>0</v>
      </c>
      <c r="AB131">
        <v>0</v>
      </c>
      <c r="AC131">
        <v>0</v>
      </c>
      <c r="AD131">
        <v>1</v>
      </c>
      <c r="AE131">
        <v>0</v>
      </c>
      <c r="AF131" t="s">
        <v>3</v>
      </c>
      <c r="AG131">
        <v>11.1</v>
      </c>
      <c r="AH131">
        <v>2</v>
      </c>
      <c r="AI131">
        <v>54437237</v>
      </c>
      <c r="AJ131">
        <v>131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ROW(Source!A368)</f>
        <v>368</v>
      </c>
      <c r="B132">
        <v>54437245</v>
      </c>
      <c r="C132">
        <v>54437231</v>
      </c>
      <c r="D132">
        <v>30541208</v>
      </c>
      <c r="E132">
        <v>30515945</v>
      </c>
      <c r="F132">
        <v>1</v>
      </c>
      <c r="G132">
        <v>30515945</v>
      </c>
      <c r="H132">
        <v>3</v>
      </c>
      <c r="I132" t="s">
        <v>517</v>
      </c>
      <c r="J132" t="s">
        <v>3</v>
      </c>
      <c r="K132" t="s">
        <v>518</v>
      </c>
      <c r="L132">
        <v>1344</v>
      </c>
      <c r="N132">
        <v>1008</v>
      </c>
      <c r="O132" t="s">
        <v>489</v>
      </c>
      <c r="P132" t="s">
        <v>489</v>
      </c>
      <c r="Q132">
        <v>1</v>
      </c>
      <c r="X132">
        <v>9.18</v>
      </c>
      <c r="Y132">
        <v>1</v>
      </c>
      <c r="Z132">
        <v>0</v>
      </c>
      <c r="AA132">
        <v>0</v>
      </c>
      <c r="AB132">
        <v>0</v>
      </c>
      <c r="AC132">
        <v>0</v>
      </c>
      <c r="AD132">
        <v>1</v>
      </c>
      <c r="AE132">
        <v>0</v>
      </c>
      <c r="AF132" t="s">
        <v>3</v>
      </c>
      <c r="AG132">
        <v>9.18</v>
      </c>
      <c r="AH132">
        <v>2</v>
      </c>
      <c r="AI132">
        <v>54437238</v>
      </c>
      <c r="AJ132">
        <v>132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ROW(Source!A369)</f>
        <v>369</v>
      </c>
      <c r="B133">
        <v>54437252</v>
      </c>
      <c r="C133">
        <v>54437246</v>
      </c>
      <c r="D133">
        <v>30515951</v>
      </c>
      <c r="E133">
        <v>30515945</v>
      </c>
      <c r="F133">
        <v>1</v>
      </c>
      <c r="G133">
        <v>30515945</v>
      </c>
      <c r="H133">
        <v>1</v>
      </c>
      <c r="I133" t="s">
        <v>477</v>
      </c>
      <c r="J133" t="s">
        <v>3</v>
      </c>
      <c r="K133" t="s">
        <v>478</v>
      </c>
      <c r="L133">
        <v>1191</v>
      </c>
      <c r="N133">
        <v>1013</v>
      </c>
      <c r="O133" t="s">
        <v>479</v>
      </c>
      <c r="P133" t="s">
        <v>479</v>
      </c>
      <c r="Q133">
        <v>1</v>
      </c>
      <c r="X133">
        <v>5.31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1</v>
      </c>
      <c r="AE133">
        <v>1</v>
      </c>
      <c r="AF133" t="s">
        <v>3</v>
      </c>
      <c r="AG133">
        <v>5.31</v>
      </c>
      <c r="AH133">
        <v>2</v>
      </c>
      <c r="AI133">
        <v>54437247</v>
      </c>
      <c r="AJ133">
        <v>133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ROW(Source!A369)</f>
        <v>369</v>
      </c>
      <c r="B134">
        <v>54437253</v>
      </c>
      <c r="C134">
        <v>54437246</v>
      </c>
      <c r="D134">
        <v>30595700</v>
      </c>
      <c r="E134">
        <v>1</v>
      </c>
      <c r="F134">
        <v>1</v>
      </c>
      <c r="G134">
        <v>30515945</v>
      </c>
      <c r="H134">
        <v>2</v>
      </c>
      <c r="I134" t="s">
        <v>525</v>
      </c>
      <c r="J134" t="s">
        <v>526</v>
      </c>
      <c r="K134" t="s">
        <v>527</v>
      </c>
      <c r="L134">
        <v>1367</v>
      </c>
      <c r="N134">
        <v>1011</v>
      </c>
      <c r="O134" t="s">
        <v>483</v>
      </c>
      <c r="P134" t="s">
        <v>483</v>
      </c>
      <c r="Q134">
        <v>1</v>
      </c>
      <c r="X134">
        <v>1.1200000000000001</v>
      </c>
      <c r="Y134">
        <v>0</v>
      </c>
      <c r="Z134">
        <v>10.4</v>
      </c>
      <c r="AA134">
        <v>0.05</v>
      </c>
      <c r="AB134">
        <v>0</v>
      </c>
      <c r="AC134">
        <v>0</v>
      </c>
      <c r="AD134">
        <v>1</v>
      </c>
      <c r="AE134">
        <v>0</v>
      </c>
      <c r="AF134" t="s">
        <v>3</v>
      </c>
      <c r="AG134">
        <v>1.1200000000000001</v>
      </c>
      <c r="AH134">
        <v>2</v>
      </c>
      <c r="AI134">
        <v>54437248</v>
      </c>
      <c r="AJ134">
        <v>134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ROW(Source!A369)</f>
        <v>369</v>
      </c>
      <c r="B135">
        <v>54437254</v>
      </c>
      <c r="C135">
        <v>54437246</v>
      </c>
      <c r="D135">
        <v>30516999</v>
      </c>
      <c r="E135">
        <v>30515945</v>
      </c>
      <c r="F135">
        <v>1</v>
      </c>
      <c r="G135">
        <v>30515945</v>
      </c>
      <c r="H135">
        <v>2</v>
      </c>
      <c r="I135" t="s">
        <v>487</v>
      </c>
      <c r="J135" t="s">
        <v>3</v>
      </c>
      <c r="K135" t="s">
        <v>488</v>
      </c>
      <c r="L135">
        <v>1344</v>
      </c>
      <c r="N135">
        <v>1008</v>
      </c>
      <c r="O135" t="s">
        <v>489</v>
      </c>
      <c r="P135" t="s">
        <v>489</v>
      </c>
      <c r="Q135">
        <v>1</v>
      </c>
      <c r="X135">
        <v>1.49</v>
      </c>
      <c r="Y135">
        <v>0</v>
      </c>
      <c r="Z135">
        <v>1</v>
      </c>
      <c r="AA135">
        <v>0</v>
      </c>
      <c r="AB135">
        <v>0</v>
      </c>
      <c r="AC135">
        <v>0</v>
      </c>
      <c r="AD135">
        <v>1</v>
      </c>
      <c r="AE135">
        <v>0</v>
      </c>
      <c r="AF135" t="s">
        <v>3</v>
      </c>
      <c r="AG135">
        <v>1.49</v>
      </c>
      <c r="AH135">
        <v>2</v>
      </c>
      <c r="AI135">
        <v>54437249</v>
      </c>
      <c r="AJ135">
        <v>135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ROW(Source!A369)</f>
        <v>369</v>
      </c>
      <c r="B136">
        <v>54437255</v>
      </c>
      <c r="C136">
        <v>54437246</v>
      </c>
      <c r="D136">
        <v>30571523</v>
      </c>
      <c r="E136">
        <v>1</v>
      </c>
      <c r="F136">
        <v>1</v>
      </c>
      <c r="G136">
        <v>30515945</v>
      </c>
      <c r="H136">
        <v>3</v>
      </c>
      <c r="I136" t="s">
        <v>528</v>
      </c>
      <c r="J136" t="s">
        <v>529</v>
      </c>
      <c r="K136" t="s">
        <v>530</v>
      </c>
      <c r="L136">
        <v>1348</v>
      </c>
      <c r="N136">
        <v>1009</v>
      </c>
      <c r="O136" t="s">
        <v>51</v>
      </c>
      <c r="P136" t="s">
        <v>51</v>
      </c>
      <c r="Q136">
        <v>1000</v>
      </c>
      <c r="X136">
        <v>1.5E-3</v>
      </c>
      <c r="Y136">
        <v>6303.6</v>
      </c>
      <c r="Z136">
        <v>0</v>
      </c>
      <c r="AA136">
        <v>0</v>
      </c>
      <c r="AB136">
        <v>0</v>
      </c>
      <c r="AC136">
        <v>0</v>
      </c>
      <c r="AD136">
        <v>1</v>
      </c>
      <c r="AE136">
        <v>0</v>
      </c>
      <c r="AF136" t="s">
        <v>3</v>
      </c>
      <c r="AG136">
        <v>1.5E-3</v>
      </c>
      <c r="AH136">
        <v>2</v>
      </c>
      <c r="AI136">
        <v>54437251</v>
      </c>
      <c r="AJ136">
        <v>137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ROW(Source!A369)</f>
        <v>369</v>
      </c>
      <c r="B137">
        <v>54437256</v>
      </c>
      <c r="C137">
        <v>54437246</v>
      </c>
      <c r="D137">
        <v>30532123</v>
      </c>
      <c r="E137">
        <v>30515945</v>
      </c>
      <c r="F137">
        <v>1</v>
      </c>
      <c r="G137">
        <v>30515945</v>
      </c>
      <c r="H137">
        <v>3</v>
      </c>
      <c r="I137" t="s">
        <v>549</v>
      </c>
      <c r="J137" t="s">
        <v>3</v>
      </c>
      <c r="K137" t="s">
        <v>550</v>
      </c>
      <c r="L137">
        <v>1348</v>
      </c>
      <c r="N137">
        <v>1009</v>
      </c>
      <c r="O137" t="s">
        <v>51</v>
      </c>
      <c r="P137" t="s">
        <v>51</v>
      </c>
      <c r="Q137">
        <v>1000</v>
      </c>
      <c r="X137">
        <v>8.9999999999999993E-3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 t="s">
        <v>3</v>
      </c>
      <c r="AG137">
        <v>8.9999999999999993E-3</v>
      </c>
      <c r="AH137">
        <v>3</v>
      </c>
      <c r="AI137">
        <v>-1</v>
      </c>
      <c r="AJ137" t="s">
        <v>3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ROW(Source!A371)</f>
        <v>371</v>
      </c>
      <c r="B138">
        <v>54437264</v>
      </c>
      <c r="C138">
        <v>54437258</v>
      </c>
      <c r="D138">
        <v>30515951</v>
      </c>
      <c r="E138">
        <v>30515945</v>
      </c>
      <c r="F138">
        <v>1</v>
      </c>
      <c r="G138">
        <v>30515945</v>
      </c>
      <c r="H138">
        <v>1</v>
      </c>
      <c r="I138" t="s">
        <v>477</v>
      </c>
      <c r="J138" t="s">
        <v>3</v>
      </c>
      <c r="K138" t="s">
        <v>478</v>
      </c>
      <c r="L138">
        <v>1191</v>
      </c>
      <c r="N138">
        <v>1013</v>
      </c>
      <c r="O138" t="s">
        <v>479</v>
      </c>
      <c r="P138" t="s">
        <v>479</v>
      </c>
      <c r="Q138">
        <v>1</v>
      </c>
      <c r="X138">
        <v>2.13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1</v>
      </c>
      <c r="AE138">
        <v>1</v>
      </c>
      <c r="AF138" t="s">
        <v>3</v>
      </c>
      <c r="AG138">
        <v>2.13</v>
      </c>
      <c r="AH138">
        <v>2</v>
      </c>
      <c r="AI138">
        <v>54437259</v>
      </c>
      <c r="AJ138">
        <v>138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ROW(Source!A371)</f>
        <v>371</v>
      </c>
      <c r="B139">
        <v>54437265</v>
      </c>
      <c r="C139">
        <v>54437258</v>
      </c>
      <c r="D139">
        <v>30596074</v>
      </c>
      <c r="E139">
        <v>1</v>
      </c>
      <c r="F139">
        <v>1</v>
      </c>
      <c r="G139">
        <v>30515945</v>
      </c>
      <c r="H139">
        <v>2</v>
      </c>
      <c r="I139" t="s">
        <v>480</v>
      </c>
      <c r="J139" t="s">
        <v>481</v>
      </c>
      <c r="K139" t="s">
        <v>482</v>
      </c>
      <c r="L139">
        <v>1367</v>
      </c>
      <c r="N139">
        <v>1011</v>
      </c>
      <c r="O139" t="s">
        <v>483</v>
      </c>
      <c r="P139" t="s">
        <v>483</v>
      </c>
      <c r="Q139">
        <v>1</v>
      </c>
      <c r="X139">
        <v>0.01</v>
      </c>
      <c r="Y139">
        <v>0</v>
      </c>
      <c r="Z139">
        <v>76.81</v>
      </c>
      <c r="AA139">
        <v>14.36</v>
      </c>
      <c r="AB139">
        <v>0</v>
      </c>
      <c r="AC139">
        <v>0</v>
      </c>
      <c r="AD139">
        <v>1</v>
      </c>
      <c r="AE139">
        <v>0</v>
      </c>
      <c r="AF139" t="s">
        <v>3</v>
      </c>
      <c r="AG139">
        <v>0.01</v>
      </c>
      <c r="AH139">
        <v>2</v>
      </c>
      <c r="AI139">
        <v>54437260</v>
      </c>
      <c r="AJ139">
        <v>139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ROW(Source!A371)</f>
        <v>371</v>
      </c>
      <c r="B140">
        <v>54437266</v>
      </c>
      <c r="C140">
        <v>54437258</v>
      </c>
      <c r="D140">
        <v>30595414</v>
      </c>
      <c r="E140">
        <v>1</v>
      </c>
      <c r="F140">
        <v>1</v>
      </c>
      <c r="G140">
        <v>30515945</v>
      </c>
      <c r="H140">
        <v>2</v>
      </c>
      <c r="I140" t="s">
        <v>531</v>
      </c>
      <c r="J140" t="s">
        <v>532</v>
      </c>
      <c r="K140" t="s">
        <v>533</v>
      </c>
      <c r="L140">
        <v>1367</v>
      </c>
      <c r="N140">
        <v>1011</v>
      </c>
      <c r="O140" t="s">
        <v>483</v>
      </c>
      <c r="P140" t="s">
        <v>483</v>
      </c>
      <c r="Q140">
        <v>1</v>
      </c>
      <c r="X140">
        <v>0.01</v>
      </c>
      <c r="Y140">
        <v>0</v>
      </c>
      <c r="Z140">
        <v>104.46</v>
      </c>
      <c r="AA140">
        <v>13.03</v>
      </c>
      <c r="AB140">
        <v>0</v>
      </c>
      <c r="AC140">
        <v>0</v>
      </c>
      <c r="AD140">
        <v>1</v>
      </c>
      <c r="AE140">
        <v>0</v>
      </c>
      <c r="AF140" t="s">
        <v>3</v>
      </c>
      <c r="AG140">
        <v>0.01</v>
      </c>
      <c r="AH140">
        <v>2</v>
      </c>
      <c r="AI140">
        <v>54437261</v>
      </c>
      <c r="AJ140">
        <v>140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ROW(Source!A371)</f>
        <v>371</v>
      </c>
      <c r="B141">
        <v>54437267</v>
      </c>
      <c r="C141">
        <v>54437258</v>
      </c>
      <c r="D141">
        <v>30572504</v>
      </c>
      <c r="E141">
        <v>1</v>
      </c>
      <c r="F141">
        <v>1</v>
      </c>
      <c r="G141">
        <v>30515945</v>
      </c>
      <c r="H141">
        <v>3</v>
      </c>
      <c r="I141" t="s">
        <v>534</v>
      </c>
      <c r="J141" t="s">
        <v>535</v>
      </c>
      <c r="K141" t="s">
        <v>536</v>
      </c>
      <c r="L141">
        <v>1346</v>
      </c>
      <c r="N141">
        <v>1009</v>
      </c>
      <c r="O141" t="s">
        <v>516</v>
      </c>
      <c r="P141" t="s">
        <v>516</v>
      </c>
      <c r="Q141">
        <v>1</v>
      </c>
      <c r="X141">
        <v>9</v>
      </c>
      <c r="Y141">
        <v>29.9</v>
      </c>
      <c r="Z141">
        <v>0</v>
      </c>
      <c r="AA141">
        <v>0</v>
      </c>
      <c r="AB141">
        <v>0</v>
      </c>
      <c r="AC141">
        <v>0</v>
      </c>
      <c r="AD141">
        <v>1</v>
      </c>
      <c r="AE141">
        <v>0</v>
      </c>
      <c r="AF141" t="s">
        <v>3</v>
      </c>
      <c r="AG141">
        <v>9</v>
      </c>
      <c r="AH141">
        <v>2</v>
      </c>
      <c r="AI141">
        <v>54437262</v>
      </c>
      <c r="AJ141">
        <v>141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ROW(Source!A371)</f>
        <v>371</v>
      </c>
      <c r="B142">
        <v>54437268</v>
      </c>
      <c r="C142">
        <v>54437258</v>
      </c>
      <c r="D142">
        <v>30571951</v>
      </c>
      <c r="E142">
        <v>1</v>
      </c>
      <c r="F142">
        <v>1</v>
      </c>
      <c r="G142">
        <v>30515945</v>
      </c>
      <c r="H142">
        <v>3</v>
      </c>
      <c r="I142" t="s">
        <v>537</v>
      </c>
      <c r="J142" t="s">
        <v>538</v>
      </c>
      <c r="K142" t="s">
        <v>539</v>
      </c>
      <c r="L142">
        <v>1348</v>
      </c>
      <c r="N142">
        <v>1009</v>
      </c>
      <c r="O142" t="s">
        <v>51</v>
      </c>
      <c r="P142" t="s">
        <v>51</v>
      </c>
      <c r="Q142">
        <v>1000</v>
      </c>
      <c r="X142">
        <v>1.48E-3</v>
      </c>
      <c r="Y142">
        <v>12534.98</v>
      </c>
      <c r="Z142">
        <v>0</v>
      </c>
      <c r="AA142">
        <v>0</v>
      </c>
      <c r="AB142">
        <v>0</v>
      </c>
      <c r="AC142">
        <v>0</v>
      </c>
      <c r="AD142">
        <v>1</v>
      </c>
      <c r="AE142">
        <v>0</v>
      </c>
      <c r="AF142" t="s">
        <v>3</v>
      </c>
      <c r="AG142">
        <v>1.48E-3</v>
      </c>
      <c r="AH142">
        <v>2</v>
      </c>
      <c r="AI142">
        <v>54437263</v>
      </c>
      <c r="AJ142">
        <v>142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ROW(Source!A407)</f>
        <v>407</v>
      </c>
      <c r="B143">
        <v>54437328</v>
      </c>
      <c r="C143">
        <v>54437326</v>
      </c>
      <c r="D143">
        <v>30515951</v>
      </c>
      <c r="E143">
        <v>30515945</v>
      </c>
      <c r="F143">
        <v>1</v>
      </c>
      <c r="G143">
        <v>30515945</v>
      </c>
      <c r="H143">
        <v>1</v>
      </c>
      <c r="I143" t="s">
        <v>477</v>
      </c>
      <c r="J143" t="s">
        <v>3</v>
      </c>
      <c r="K143" t="s">
        <v>478</v>
      </c>
      <c r="L143">
        <v>1191</v>
      </c>
      <c r="N143">
        <v>1013</v>
      </c>
      <c r="O143" t="s">
        <v>479</v>
      </c>
      <c r="P143" t="s">
        <v>479</v>
      </c>
      <c r="Q143">
        <v>1</v>
      </c>
      <c r="X143">
        <v>22.7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1</v>
      </c>
      <c r="AE143">
        <v>1</v>
      </c>
      <c r="AF143" t="s">
        <v>151</v>
      </c>
      <c r="AG143">
        <v>6.81</v>
      </c>
      <c r="AH143">
        <v>2</v>
      </c>
      <c r="AI143">
        <v>54437327</v>
      </c>
      <c r="AJ143">
        <v>143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ROW(Source!A408)</f>
        <v>408</v>
      </c>
      <c r="B144">
        <v>54437331</v>
      </c>
      <c r="C144">
        <v>54437329</v>
      </c>
      <c r="D144">
        <v>30515951</v>
      </c>
      <c r="E144">
        <v>30515945</v>
      </c>
      <c r="F144">
        <v>1</v>
      </c>
      <c r="G144">
        <v>30515945</v>
      </c>
      <c r="H144">
        <v>1</v>
      </c>
      <c r="I144" t="s">
        <v>477</v>
      </c>
      <c r="J144" t="s">
        <v>3</v>
      </c>
      <c r="K144" t="s">
        <v>478</v>
      </c>
      <c r="L144">
        <v>1191</v>
      </c>
      <c r="N144">
        <v>1013</v>
      </c>
      <c r="O144" t="s">
        <v>479</v>
      </c>
      <c r="P144" t="s">
        <v>479</v>
      </c>
      <c r="Q144">
        <v>1</v>
      </c>
      <c r="X144">
        <v>18.5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1</v>
      </c>
      <c r="AE144">
        <v>1</v>
      </c>
      <c r="AF144" t="s">
        <v>151</v>
      </c>
      <c r="AG144">
        <v>5.55</v>
      </c>
      <c r="AH144">
        <v>2</v>
      </c>
      <c r="AI144">
        <v>54437330</v>
      </c>
      <c r="AJ144">
        <v>144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ROW(Source!A409)</f>
        <v>409</v>
      </c>
      <c r="B145">
        <v>54437334</v>
      </c>
      <c r="C145">
        <v>54437332</v>
      </c>
      <c r="D145">
        <v>30515951</v>
      </c>
      <c r="E145">
        <v>30515945</v>
      </c>
      <c r="F145">
        <v>1</v>
      </c>
      <c r="G145">
        <v>30515945</v>
      </c>
      <c r="H145">
        <v>1</v>
      </c>
      <c r="I145" t="s">
        <v>477</v>
      </c>
      <c r="J145" t="s">
        <v>3</v>
      </c>
      <c r="K145" t="s">
        <v>478</v>
      </c>
      <c r="L145">
        <v>1191</v>
      </c>
      <c r="N145">
        <v>1013</v>
      </c>
      <c r="O145" t="s">
        <v>479</v>
      </c>
      <c r="P145" t="s">
        <v>479</v>
      </c>
      <c r="Q145">
        <v>1</v>
      </c>
      <c r="X145">
        <v>24.7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1</v>
      </c>
      <c r="AE145">
        <v>1</v>
      </c>
      <c r="AF145" t="s">
        <v>151</v>
      </c>
      <c r="AG145">
        <v>7.4099999999999993</v>
      </c>
      <c r="AH145">
        <v>2</v>
      </c>
      <c r="AI145">
        <v>54437333</v>
      </c>
      <c r="AJ145">
        <v>145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ROW(Source!A410)</f>
        <v>410</v>
      </c>
      <c r="B146">
        <v>54437337</v>
      </c>
      <c r="C146">
        <v>54437335</v>
      </c>
      <c r="D146">
        <v>30515951</v>
      </c>
      <c r="E146">
        <v>30515945</v>
      </c>
      <c r="F146">
        <v>1</v>
      </c>
      <c r="G146">
        <v>30515945</v>
      </c>
      <c r="H146">
        <v>1</v>
      </c>
      <c r="I146" t="s">
        <v>477</v>
      </c>
      <c r="J146" t="s">
        <v>3</v>
      </c>
      <c r="K146" t="s">
        <v>478</v>
      </c>
      <c r="L146">
        <v>1191</v>
      </c>
      <c r="N146">
        <v>1013</v>
      </c>
      <c r="O146" t="s">
        <v>479</v>
      </c>
      <c r="P146" t="s">
        <v>479</v>
      </c>
      <c r="Q146">
        <v>1</v>
      </c>
      <c r="X146">
        <v>13.4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1</v>
      </c>
      <c r="AE146">
        <v>1</v>
      </c>
      <c r="AF146" t="s">
        <v>151</v>
      </c>
      <c r="AG146">
        <v>4.0199999999999996</v>
      </c>
      <c r="AH146">
        <v>2</v>
      </c>
      <c r="AI146">
        <v>54437336</v>
      </c>
      <c r="AJ146">
        <v>146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ROW(Source!A411)</f>
        <v>411</v>
      </c>
      <c r="B147">
        <v>54437340</v>
      </c>
      <c r="C147">
        <v>54437338</v>
      </c>
      <c r="D147">
        <v>30515951</v>
      </c>
      <c r="E147">
        <v>30515945</v>
      </c>
      <c r="F147">
        <v>1</v>
      </c>
      <c r="G147">
        <v>30515945</v>
      </c>
      <c r="H147">
        <v>1</v>
      </c>
      <c r="I147" t="s">
        <v>477</v>
      </c>
      <c r="J147" t="s">
        <v>3</v>
      </c>
      <c r="K147" t="s">
        <v>478</v>
      </c>
      <c r="L147">
        <v>1191</v>
      </c>
      <c r="N147">
        <v>1013</v>
      </c>
      <c r="O147" t="s">
        <v>479</v>
      </c>
      <c r="P147" t="s">
        <v>479</v>
      </c>
      <c r="Q147">
        <v>1</v>
      </c>
      <c r="X147">
        <v>16.100000000000001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1</v>
      </c>
      <c r="AE147">
        <v>1</v>
      </c>
      <c r="AF147" t="s">
        <v>151</v>
      </c>
      <c r="AG147">
        <v>4.83</v>
      </c>
      <c r="AH147">
        <v>2</v>
      </c>
      <c r="AI147">
        <v>54437339</v>
      </c>
      <c r="AJ147">
        <v>147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ROW(Source!A412)</f>
        <v>412</v>
      </c>
      <c r="B148">
        <v>54437343</v>
      </c>
      <c r="C148">
        <v>54437341</v>
      </c>
      <c r="D148">
        <v>30515951</v>
      </c>
      <c r="E148">
        <v>30515945</v>
      </c>
      <c r="F148">
        <v>1</v>
      </c>
      <c r="G148">
        <v>30515945</v>
      </c>
      <c r="H148">
        <v>1</v>
      </c>
      <c r="I148" t="s">
        <v>477</v>
      </c>
      <c r="J148" t="s">
        <v>3</v>
      </c>
      <c r="K148" t="s">
        <v>478</v>
      </c>
      <c r="L148">
        <v>1191</v>
      </c>
      <c r="N148">
        <v>1013</v>
      </c>
      <c r="O148" t="s">
        <v>479</v>
      </c>
      <c r="P148" t="s">
        <v>479</v>
      </c>
      <c r="Q148">
        <v>1</v>
      </c>
      <c r="X148">
        <v>6.56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1</v>
      </c>
      <c r="AE148">
        <v>1</v>
      </c>
      <c r="AF148" t="s">
        <v>151</v>
      </c>
      <c r="AG148">
        <v>1.9679999999999997</v>
      </c>
      <c r="AH148">
        <v>2</v>
      </c>
      <c r="AI148">
        <v>54437342</v>
      </c>
      <c r="AJ148">
        <v>148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ROW(Source!A413)</f>
        <v>413</v>
      </c>
      <c r="B149">
        <v>54437346</v>
      </c>
      <c r="C149">
        <v>54437344</v>
      </c>
      <c r="D149">
        <v>30515951</v>
      </c>
      <c r="E149">
        <v>30515945</v>
      </c>
      <c r="F149">
        <v>1</v>
      </c>
      <c r="G149">
        <v>30515945</v>
      </c>
      <c r="H149">
        <v>1</v>
      </c>
      <c r="I149" t="s">
        <v>477</v>
      </c>
      <c r="J149" t="s">
        <v>3</v>
      </c>
      <c r="K149" t="s">
        <v>478</v>
      </c>
      <c r="L149">
        <v>1191</v>
      </c>
      <c r="N149">
        <v>1013</v>
      </c>
      <c r="O149" t="s">
        <v>479</v>
      </c>
      <c r="P149" t="s">
        <v>479</v>
      </c>
      <c r="Q149">
        <v>1</v>
      </c>
      <c r="X149">
        <v>20.7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1</v>
      </c>
      <c r="AE149">
        <v>1</v>
      </c>
      <c r="AF149" t="s">
        <v>151</v>
      </c>
      <c r="AG149">
        <v>6.21</v>
      </c>
      <c r="AH149">
        <v>2</v>
      </c>
      <c r="AI149">
        <v>54437345</v>
      </c>
      <c r="AJ149">
        <v>149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ROW(Source!A414)</f>
        <v>414</v>
      </c>
      <c r="B150">
        <v>54437349</v>
      </c>
      <c r="C150">
        <v>54437347</v>
      </c>
      <c r="D150">
        <v>30515951</v>
      </c>
      <c r="E150">
        <v>30515945</v>
      </c>
      <c r="F150">
        <v>1</v>
      </c>
      <c r="G150">
        <v>30515945</v>
      </c>
      <c r="H150">
        <v>1</v>
      </c>
      <c r="I150" t="s">
        <v>477</v>
      </c>
      <c r="J150" t="s">
        <v>3</v>
      </c>
      <c r="K150" t="s">
        <v>478</v>
      </c>
      <c r="L150">
        <v>1191</v>
      </c>
      <c r="N150">
        <v>1013</v>
      </c>
      <c r="O150" t="s">
        <v>479</v>
      </c>
      <c r="P150" t="s">
        <v>479</v>
      </c>
      <c r="Q150">
        <v>1</v>
      </c>
      <c r="X150">
        <v>73.5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1</v>
      </c>
      <c r="AE150">
        <v>1</v>
      </c>
      <c r="AF150" t="s">
        <v>151</v>
      </c>
      <c r="AG150">
        <v>22.05</v>
      </c>
      <c r="AH150">
        <v>2</v>
      </c>
      <c r="AI150">
        <v>54437348</v>
      </c>
      <c r="AJ150">
        <v>150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ROW(Source!A415)</f>
        <v>415</v>
      </c>
      <c r="B151">
        <v>54437352</v>
      </c>
      <c r="C151">
        <v>54437350</v>
      </c>
      <c r="D151">
        <v>30515951</v>
      </c>
      <c r="E151">
        <v>30515945</v>
      </c>
      <c r="F151">
        <v>1</v>
      </c>
      <c r="G151">
        <v>30515945</v>
      </c>
      <c r="H151">
        <v>1</v>
      </c>
      <c r="I151" t="s">
        <v>477</v>
      </c>
      <c r="J151" t="s">
        <v>3</v>
      </c>
      <c r="K151" t="s">
        <v>478</v>
      </c>
      <c r="L151">
        <v>1191</v>
      </c>
      <c r="N151">
        <v>1013</v>
      </c>
      <c r="O151" t="s">
        <v>479</v>
      </c>
      <c r="P151" t="s">
        <v>479</v>
      </c>
      <c r="Q151">
        <v>1</v>
      </c>
      <c r="X151">
        <v>37.229999999999997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1</v>
      </c>
      <c r="AE151">
        <v>1</v>
      </c>
      <c r="AF151" t="s">
        <v>151</v>
      </c>
      <c r="AG151">
        <v>11.168999999999999</v>
      </c>
      <c r="AH151">
        <v>2</v>
      </c>
      <c r="AI151">
        <v>54437351</v>
      </c>
      <c r="AJ151">
        <v>151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ROW(Source!A416)</f>
        <v>416</v>
      </c>
      <c r="B152">
        <v>54437355</v>
      </c>
      <c r="C152">
        <v>54437353</v>
      </c>
      <c r="D152">
        <v>30515951</v>
      </c>
      <c r="E152">
        <v>30515945</v>
      </c>
      <c r="F152">
        <v>1</v>
      </c>
      <c r="G152">
        <v>30515945</v>
      </c>
      <c r="H152">
        <v>1</v>
      </c>
      <c r="I152" t="s">
        <v>477</v>
      </c>
      <c r="J152" t="s">
        <v>3</v>
      </c>
      <c r="K152" t="s">
        <v>478</v>
      </c>
      <c r="L152">
        <v>1191</v>
      </c>
      <c r="N152">
        <v>1013</v>
      </c>
      <c r="O152" t="s">
        <v>479</v>
      </c>
      <c r="P152" t="s">
        <v>479</v>
      </c>
      <c r="Q152">
        <v>1</v>
      </c>
      <c r="X152">
        <v>34.1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1</v>
      </c>
      <c r="AE152">
        <v>1</v>
      </c>
      <c r="AF152" t="s">
        <v>151</v>
      </c>
      <c r="AG152">
        <v>10.23</v>
      </c>
      <c r="AH152">
        <v>2</v>
      </c>
      <c r="AI152">
        <v>54437354</v>
      </c>
      <c r="AJ152">
        <v>152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ROW(Source!A417)</f>
        <v>417</v>
      </c>
      <c r="B153">
        <v>54437358</v>
      </c>
      <c r="C153">
        <v>54437356</v>
      </c>
      <c r="D153">
        <v>30515951</v>
      </c>
      <c r="E153">
        <v>30515945</v>
      </c>
      <c r="F153">
        <v>1</v>
      </c>
      <c r="G153">
        <v>30515945</v>
      </c>
      <c r="H153">
        <v>1</v>
      </c>
      <c r="I153" t="s">
        <v>477</v>
      </c>
      <c r="J153" t="s">
        <v>3</v>
      </c>
      <c r="K153" t="s">
        <v>478</v>
      </c>
      <c r="L153">
        <v>1191</v>
      </c>
      <c r="N153">
        <v>1013</v>
      </c>
      <c r="O153" t="s">
        <v>479</v>
      </c>
      <c r="P153" t="s">
        <v>479</v>
      </c>
      <c r="Q153">
        <v>1</v>
      </c>
      <c r="X153">
        <v>2.0699999999999998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1</v>
      </c>
      <c r="AE153">
        <v>1</v>
      </c>
      <c r="AF153" t="s">
        <v>151</v>
      </c>
      <c r="AG153">
        <v>0.62099999999999989</v>
      </c>
      <c r="AH153">
        <v>2</v>
      </c>
      <c r="AI153">
        <v>54437357</v>
      </c>
      <c r="AJ153">
        <v>153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ROW(Source!A453)</f>
        <v>453</v>
      </c>
      <c r="B154">
        <v>54437418</v>
      </c>
      <c r="C154">
        <v>54437416</v>
      </c>
      <c r="D154">
        <v>30515951</v>
      </c>
      <c r="E154">
        <v>30515945</v>
      </c>
      <c r="F154">
        <v>1</v>
      </c>
      <c r="G154">
        <v>30515945</v>
      </c>
      <c r="H154">
        <v>1</v>
      </c>
      <c r="I154" t="s">
        <v>477</v>
      </c>
      <c r="J154" t="s">
        <v>3</v>
      </c>
      <c r="K154" t="s">
        <v>478</v>
      </c>
      <c r="L154">
        <v>1191</v>
      </c>
      <c r="N154">
        <v>1013</v>
      </c>
      <c r="O154" t="s">
        <v>479</v>
      </c>
      <c r="P154" t="s">
        <v>479</v>
      </c>
      <c r="Q154">
        <v>1</v>
      </c>
      <c r="X154">
        <v>22.7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1</v>
      </c>
      <c r="AE154">
        <v>1</v>
      </c>
      <c r="AF154" t="s">
        <v>3</v>
      </c>
      <c r="AG154">
        <v>22.7</v>
      </c>
      <c r="AH154">
        <v>2</v>
      </c>
      <c r="AI154">
        <v>54437417</v>
      </c>
      <c r="AJ154">
        <v>154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ROW(Source!A454)</f>
        <v>454</v>
      </c>
      <c r="B155">
        <v>54437421</v>
      </c>
      <c r="C155">
        <v>54437419</v>
      </c>
      <c r="D155">
        <v>30515951</v>
      </c>
      <c r="E155">
        <v>30515945</v>
      </c>
      <c r="F155">
        <v>1</v>
      </c>
      <c r="G155">
        <v>30515945</v>
      </c>
      <c r="H155">
        <v>1</v>
      </c>
      <c r="I155" t="s">
        <v>477</v>
      </c>
      <c r="J155" t="s">
        <v>3</v>
      </c>
      <c r="K155" t="s">
        <v>478</v>
      </c>
      <c r="L155">
        <v>1191</v>
      </c>
      <c r="N155">
        <v>1013</v>
      </c>
      <c r="O155" t="s">
        <v>479</v>
      </c>
      <c r="P155" t="s">
        <v>479</v>
      </c>
      <c r="Q155">
        <v>1</v>
      </c>
      <c r="X155">
        <v>18.5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1</v>
      </c>
      <c r="AE155">
        <v>1</v>
      </c>
      <c r="AF155" t="s">
        <v>3</v>
      </c>
      <c r="AG155">
        <v>18.5</v>
      </c>
      <c r="AH155">
        <v>2</v>
      </c>
      <c r="AI155">
        <v>54437420</v>
      </c>
      <c r="AJ155">
        <v>155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ROW(Source!A455)</f>
        <v>455</v>
      </c>
      <c r="B156">
        <v>54437424</v>
      </c>
      <c r="C156">
        <v>54437422</v>
      </c>
      <c r="D156">
        <v>30515951</v>
      </c>
      <c r="E156">
        <v>30515945</v>
      </c>
      <c r="F156">
        <v>1</v>
      </c>
      <c r="G156">
        <v>30515945</v>
      </c>
      <c r="H156">
        <v>1</v>
      </c>
      <c r="I156" t="s">
        <v>477</v>
      </c>
      <c r="J156" t="s">
        <v>3</v>
      </c>
      <c r="K156" t="s">
        <v>478</v>
      </c>
      <c r="L156">
        <v>1191</v>
      </c>
      <c r="N156">
        <v>1013</v>
      </c>
      <c r="O156" t="s">
        <v>479</v>
      </c>
      <c r="P156" t="s">
        <v>479</v>
      </c>
      <c r="Q156">
        <v>1</v>
      </c>
      <c r="X156">
        <v>24.7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1</v>
      </c>
      <c r="AE156">
        <v>1</v>
      </c>
      <c r="AF156" t="s">
        <v>3</v>
      </c>
      <c r="AG156">
        <v>24.7</v>
      </c>
      <c r="AH156">
        <v>2</v>
      </c>
      <c r="AI156">
        <v>54437423</v>
      </c>
      <c r="AJ156">
        <v>156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ROW(Source!A456)</f>
        <v>456</v>
      </c>
      <c r="B157">
        <v>54437427</v>
      </c>
      <c r="C157">
        <v>54437425</v>
      </c>
      <c r="D157">
        <v>30515951</v>
      </c>
      <c r="E157">
        <v>30515945</v>
      </c>
      <c r="F157">
        <v>1</v>
      </c>
      <c r="G157">
        <v>30515945</v>
      </c>
      <c r="H157">
        <v>1</v>
      </c>
      <c r="I157" t="s">
        <v>477</v>
      </c>
      <c r="J157" t="s">
        <v>3</v>
      </c>
      <c r="K157" t="s">
        <v>478</v>
      </c>
      <c r="L157">
        <v>1191</v>
      </c>
      <c r="N157">
        <v>1013</v>
      </c>
      <c r="O157" t="s">
        <v>479</v>
      </c>
      <c r="P157" t="s">
        <v>479</v>
      </c>
      <c r="Q157">
        <v>1</v>
      </c>
      <c r="X157">
        <v>13.4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1</v>
      </c>
      <c r="AE157">
        <v>1</v>
      </c>
      <c r="AF157" t="s">
        <v>3</v>
      </c>
      <c r="AG157">
        <v>13.4</v>
      </c>
      <c r="AH157">
        <v>2</v>
      </c>
      <c r="AI157">
        <v>54437426</v>
      </c>
      <c r="AJ157">
        <v>157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ROW(Source!A457)</f>
        <v>457</v>
      </c>
      <c r="B158">
        <v>54437430</v>
      </c>
      <c r="C158">
        <v>54437428</v>
      </c>
      <c r="D158">
        <v>30515951</v>
      </c>
      <c r="E158">
        <v>30515945</v>
      </c>
      <c r="F158">
        <v>1</v>
      </c>
      <c r="G158">
        <v>30515945</v>
      </c>
      <c r="H158">
        <v>1</v>
      </c>
      <c r="I158" t="s">
        <v>477</v>
      </c>
      <c r="J158" t="s">
        <v>3</v>
      </c>
      <c r="K158" t="s">
        <v>478</v>
      </c>
      <c r="L158">
        <v>1191</v>
      </c>
      <c r="N158">
        <v>1013</v>
      </c>
      <c r="O158" t="s">
        <v>479</v>
      </c>
      <c r="P158" t="s">
        <v>479</v>
      </c>
      <c r="Q158">
        <v>1</v>
      </c>
      <c r="X158">
        <v>87.6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1</v>
      </c>
      <c r="AE158">
        <v>1</v>
      </c>
      <c r="AF158" t="s">
        <v>3</v>
      </c>
      <c r="AG158">
        <v>87.6</v>
      </c>
      <c r="AH158">
        <v>2</v>
      </c>
      <c r="AI158">
        <v>54437429</v>
      </c>
      <c r="AJ158">
        <v>158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ROW(Source!A458)</f>
        <v>458</v>
      </c>
      <c r="B159">
        <v>54437433</v>
      </c>
      <c r="C159">
        <v>54437431</v>
      </c>
      <c r="D159">
        <v>30515951</v>
      </c>
      <c r="E159">
        <v>30515945</v>
      </c>
      <c r="F159">
        <v>1</v>
      </c>
      <c r="G159">
        <v>30515945</v>
      </c>
      <c r="H159">
        <v>1</v>
      </c>
      <c r="I159" t="s">
        <v>477</v>
      </c>
      <c r="J159" t="s">
        <v>3</v>
      </c>
      <c r="K159" t="s">
        <v>478</v>
      </c>
      <c r="L159">
        <v>1191</v>
      </c>
      <c r="N159">
        <v>1013</v>
      </c>
      <c r="O159" t="s">
        <v>479</v>
      </c>
      <c r="P159" t="s">
        <v>479</v>
      </c>
      <c r="Q159">
        <v>1</v>
      </c>
      <c r="X159">
        <v>16.100000000000001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1</v>
      </c>
      <c r="AE159">
        <v>1</v>
      </c>
      <c r="AF159" t="s">
        <v>3</v>
      </c>
      <c r="AG159">
        <v>16.100000000000001</v>
      </c>
      <c r="AH159">
        <v>2</v>
      </c>
      <c r="AI159">
        <v>54437432</v>
      </c>
      <c r="AJ159">
        <v>159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ROW(Source!A459)</f>
        <v>459</v>
      </c>
      <c r="B160">
        <v>54437436</v>
      </c>
      <c r="C160">
        <v>54437434</v>
      </c>
      <c r="D160">
        <v>30515951</v>
      </c>
      <c r="E160">
        <v>30515945</v>
      </c>
      <c r="F160">
        <v>1</v>
      </c>
      <c r="G160">
        <v>30515945</v>
      </c>
      <c r="H160">
        <v>1</v>
      </c>
      <c r="I160" t="s">
        <v>477</v>
      </c>
      <c r="J160" t="s">
        <v>3</v>
      </c>
      <c r="K160" t="s">
        <v>478</v>
      </c>
      <c r="L160">
        <v>1191</v>
      </c>
      <c r="N160">
        <v>1013</v>
      </c>
      <c r="O160" t="s">
        <v>479</v>
      </c>
      <c r="P160" t="s">
        <v>479</v>
      </c>
      <c r="Q160">
        <v>1</v>
      </c>
      <c r="X160">
        <v>6.56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1</v>
      </c>
      <c r="AE160">
        <v>1</v>
      </c>
      <c r="AF160" t="s">
        <v>3</v>
      </c>
      <c r="AG160">
        <v>6.56</v>
      </c>
      <c r="AH160">
        <v>2</v>
      </c>
      <c r="AI160">
        <v>54437435</v>
      </c>
      <c r="AJ160">
        <v>160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ROW(Source!A460)</f>
        <v>460</v>
      </c>
      <c r="B161">
        <v>54437439</v>
      </c>
      <c r="C161">
        <v>54437437</v>
      </c>
      <c r="D161">
        <v>30515951</v>
      </c>
      <c r="E161">
        <v>30515945</v>
      </c>
      <c r="F161">
        <v>1</v>
      </c>
      <c r="G161">
        <v>30515945</v>
      </c>
      <c r="H161">
        <v>1</v>
      </c>
      <c r="I161" t="s">
        <v>477</v>
      </c>
      <c r="J161" t="s">
        <v>3</v>
      </c>
      <c r="K161" t="s">
        <v>478</v>
      </c>
      <c r="L161">
        <v>1191</v>
      </c>
      <c r="N161">
        <v>1013</v>
      </c>
      <c r="O161" t="s">
        <v>479</v>
      </c>
      <c r="P161" t="s">
        <v>479</v>
      </c>
      <c r="Q161">
        <v>1</v>
      </c>
      <c r="X161">
        <v>20.7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1</v>
      </c>
      <c r="AE161">
        <v>1</v>
      </c>
      <c r="AF161" t="s">
        <v>3</v>
      </c>
      <c r="AG161">
        <v>20.7</v>
      </c>
      <c r="AH161">
        <v>2</v>
      </c>
      <c r="AI161">
        <v>54437438</v>
      </c>
      <c r="AJ161">
        <v>161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ROW(Source!A461)</f>
        <v>461</v>
      </c>
      <c r="B162">
        <v>54437442</v>
      </c>
      <c r="C162">
        <v>54437440</v>
      </c>
      <c r="D162">
        <v>30515951</v>
      </c>
      <c r="E162">
        <v>30515945</v>
      </c>
      <c r="F162">
        <v>1</v>
      </c>
      <c r="G162">
        <v>30515945</v>
      </c>
      <c r="H162">
        <v>1</v>
      </c>
      <c r="I162" t="s">
        <v>477</v>
      </c>
      <c r="J162" t="s">
        <v>3</v>
      </c>
      <c r="K162" t="s">
        <v>478</v>
      </c>
      <c r="L162">
        <v>1191</v>
      </c>
      <c r="N162">
        <v>1013</v>
      </c>
      <c r="O162" t="s">
        <v>479</v>
      </c>
      <c r="P162" t="s">
        <v>479</v>
      </c>
      <c r="Q162">
        <v>1</v>
      </c>
      <c r="X162">
        <v>5.15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1</v>
      </c>
      <c r="AE162">
        <v>1</v>
      </c>
      <c r="AF162" t="s">
        <v>3</v>
      </c>
      <c r="AG162">
        <v>5.15</v>
      </c>
      <c r="AH162">
        <v>2</v>
      </c>
      <c r="AI162">
        <v>54437441</v>
      </c>
      <c r="AJ162">
        <v>162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ROW(Source!A462)</f>
        <v>462</v>
      </c>
      <c r="B163">
        <v>54437445</v>
      </c>
      <c r="C163">
        <v>54437443</v>
      </c>
      <c r="D163">
        <v>30515951</v>
      </c>
      <c r="E163">
        <v>30515945</v>
      </c>
      <c r="F163">
        <v>1</v>
      </c>
      <c r="G163">
        <v>30515945</v>
      </c>
      <c r="H163">
        <v>1</v>
      </c>
      <c r="I163" t="s">
        <v>477</v>
      </c>
      <c r="J163" t="s">
        <v>3</v>
      </c>
      <c r="K163" t="s">
        <v>478</v>
      </c>
      <c r="L163">
        <v>1191</v>
      </c>
      <c r="N163">
        <v>1013</v>
      </c>
      <c r="O163" t="s">
        <v>479</v>
      </c>
      <c r="P163" t="s">
        <v>479</v>
      </c>
      <c r="Q163">
        <v>1</v>
      </c>
      <c r="X163">
        <v>6.18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1</v>
      </c>
      <c r="AE163">
        <v>1</v>
      </c>
      <c r="AF163" t="s">
        <v>3</v>
      </c>
      <c r="AG163">
        <v>6.18</v>
      </c>
      <c r="AH163">
        <v>2</v>
      </c>
      <c r="AI163">
        <v>54437444</v>
      </c>
      <c r="AJ163">
        <v>163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ROW(Source!A463)</f>
        <v>463</v>
      </c>
      <c r="B164">
        <v>54437448</v>
      </c>
      <c r="C164">
        <v>54437446</v>
      </c>
      <c r="D164">
        <v>30515951</v>
      </c>
      <c r="E164">
        <v>30515945</v>
      </c>
      <c r="F164">
        <v>1</v>
      </c>
      <c r="G164">
        <v>30515945</v>
      </c>
      <c r="H164">
        <v>1</v>
      </c>
      <c r="I164" t="s">
        <v>477</v>
      </c>
      <c r="J164" t="s">
        <v>3</v>
      </c>
      <c r="K164" t="s">
        <v>478</v>
      </c>
      <c r="L164">
        <v>1191</v>
      </c>
      <c r="N164">
        <v>1013</v>
      </c>
      <c r="O164" t="s">
        <v>479</v>
      </c>
      <c r="P164" t="s">
        <v>479</v>
      </c>
      <c r="Q164">
        <v>1</v>
      </c>
      <c r="X164">
        <v>7.21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1</v>
      </c>
      <c r="AE164">
        <v>1</v>
      </c>
      <c r="AF164" t="s">
        <v>3</v>
      </c>
      <c r="AG164">
        <v>7.21</v>
      </c>
      <c r="AH164">
        <v>2</v>
      </c>
      <c r="AI164">
        <v>54437447</v>
      </c>
      <c r="AJ164">
        <v>164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ROW(Source!A464)</f>
        <v>464</v>
      </c>
      <c r="B165">
        <v>54437451</v>
      </c>
      <c r="C165">
        <v>54437449</v>
      </c>
      <c r="D165">
        <v>30515951</v>
      </c>
      <c r="E165">
        <v>30515945</v>
      </c>
      <c r="F165">
        <v>1</v>
      </c>
      <c r="G165">
        <v>30515945</v>
      </c>
      <c r="H165">
        <v>1</v>
      </c>
      <c r="I165" t="s">
        <v>477</v>
      </c>
      <c r="J165" t="s">
        <v>3</v>
      </c>
      <c r="K165" t="s">
        <v>478</v>
      </c>
      <c r="L165">
        <v>1191</v>
      </c>
      <c r="N165">
        <v>1013</v>
      </c>
      <c r="O165" t="s">
        <v>479</v>
      </c>
      <c r="P165" t="s">
        <v>479</v>
      </c>
      <c r="Q165">
        <v>1</v>
      </c>
      <c r="X165">
        <v>2.0699999999999998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1</v>
      </c>
      <c r="AE165">
        <v>1</v>
      </c>
      <c r="AF165" t="s">
        <v>3</v>
      </c>
      <c r="AG165">
        <v>2.0699999999999998</v>
      </c>
      <c r="AH165">
        <v>2</v>
      </c>
      <c r="AI165">
        <v>54437450</v>
      </c>
      <c r="AJ165">
        <v>165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ROW(Source!A465)</f>
        <v>465</v>
      </c>
      <c r="B166">
        <v>54437454</v>
      </c>
      <c r="C166">
        <v>54437452</v>
      </c>
      <c r="D166">
        <v>30515951</v>
      </c>
      <c r="E166">
        <v>30515945</v>
      </c>
      <c r="F166">
        <v>1</v>
      </c>
      <c r="G166">
        <v>30515945</v>
      </c>
      <c r="H166">
        <v>1</v>
      </c>
      <c r="I166" t="s">
        <v>477</v>
      </c>
      <c r="J166" t="s">
        <v>3</v>
      </c>
      <c r="K166" t="s">
        <v>478</v>
      </c>
      <c r="L166">
        <v>1191</v>
      </c>
      <c r="N166">
        <v>1013</v>
      </c>
      <c r="O166" t="s">
        <v>479</v>
      </c>
      <c r="P166" t="s">
        <v>479</v>
      </c>
      <c r="Q166">
        <v>1</v>
      </c>
      <c r="X166">
        <v>73.5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1</v>
      </c>
      <c r="AE166">
        <v>1</v>
      </c>
      <c r="AF166" t="s">
        <v>3</v>
      </c>
      <c r="AG166">
        <v>73.5</v>
      </c>
      <c r="AH166">
        <v>2</v>
      </c>
      <c r="AI166">
        <v>54437453</v>
      </c>
      <c r="AJ166">
        <v>166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ROW(Source!A466)</f>
        <v>466</v>
      </c>
      <c r="B167">
        <v>54437457</v>
      </c>
      <c r="C167">
        <v>54437455</v>
      </c>
      <c r="D167">
        <v>30515951</v>
      </c>
      <c r="E167">
        <v>30515945</v>
      </c>
      <c r="F167">
        <v>1</v>
      </c>
      <c r="G167">
        <v>30515945</v>
      </c>
      <c r="H167">
        <v>1</v>
      </c>
      <c r="I167" t="s">
        <v>477</v>
      </c>
      <c r="J167" t="s">
        <v>3</v>
      </c>
      <c r="K167" t="s">
        <v>478</v>
      </c>
      <c r="L167">
        <v>1191</v>
      </c>
      <c r="N167">
        <v>1013</v>
      </c>
      <c r="O167" t="s">
        <v>479</v>
      </c>
      <c r="P167" t="s">
        <v>479</v>
      </c>
      <c r="Q167">
        <v>1</v>
      </c>
      <c r="X167">
        <v>37.229999999999997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1</v>
      </c>
      <c r="AE167">
        <v>1</v>
      </c>
      <c r="AF167" t="s">
        <v>3</v>
      </c>
      <c r="AG167">
        <v>37.229999999999997</v>
      </c>
      <c r="AH167">
        <v>2</v>
      </c>
      <c r="AI167">
        <v>54437456</v>
      </c>
      <c r="AJ167">
        <v>167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ROW(Source!A467)</f>
        <v>467</v>
      </c>
      <c r="B168">
        <v>54437460</v>
      </c>
      <c r="C168">
        <v>54437458</v>
      </c>
      <c r="D168">
        <v>30515951</v>
      </c>
      <c r="E168">
        <v>30515945</v>
      </c>
      <c r="F168">
        <v>1</v>
      </c>
      <c r="G168">
        <v>30515945</v>
      </c>
      <c r="H168">
        <v>1</v>
      </c>
      <c r="I168" t="s">
        <v>477</v>
      </c>
      <c r="J168" t="s">
        <v>3</v>
      </c>
      <c r="K168" t="s">
        <v>478</v>
      </c>
      <c r="L168">
        <v>1191</v>
      </c>
      <c r="N168">
        <v>1013</v>
      </c>
      <c r="O168" t="s">
        <v>479</v>
      </c>
      <c r="P168" t="s">
        <v>479</v>
      </c>
      <c r="Q168">
        <v>1</v>
      </c>
      <c r="X168">
        <v>34.1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1</v>
      </c>
      <c r="AE168">
        <v>1</v>
      </c>
      <c r="AF168" t="s">
        <v>3</v>
      </c>
      <c r="AG168">
        <v>34.1</v>
      </c>
      <c r="AH168">
        <v>2</v>
      </c>
      <c r="AI168">
        <v>54437459</v>
      </c>
      <c r="AJ168">
        <v>168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ROW(Source!A468)</f>
        <v>468</v>
      </c>
      <c r="B169">
        <v>54437463</v>
      </c>
      <c r="C169">
        <v>54437461</v>
      </c>
      <c r="D169">
        <v>30515951</v>
      </c>
      <c r="E169">
        <v>30515945</v>
      </c>
      <c r="F169">
        <v>1</v>
      </c>
      <c r="G169">
        <v>30515945</v>
      </c>
      <c r="H169">
        <v>1</v>
      </c>
      <c r="I169" t="s">
        <v>477</v>
      </c>
      <c r="J169" t="s">
        <v>3</v>
      </c>
      <c r="K169" t="s">
        <v>478</v>
      </c>
      <c r="L169">
        <v>1191</v>
      </c>
      <c r="N169">
        <v>1013</v>
      </c>
      <c r="O169" t="s">
        <v>479</v>
      </c>
      <c r="P169" t="s">
        <v>479</v>
      </c>
      <c r="Q169">
        <v>1</v>
      </c>
      <c r="X169">
        <v>2.06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1</v>
      </c>
      <c r="AE169">
        <v>1</v>
      </c>
      <c r="AF169" t="s">
        <v>3</v>
      </c>
      <c r="AG169">
        <v>2.06</v>
      </c>
      <c r="AH169">
        <v>2</v>
      </c>
      <c r="AI169">
        <v>54437462</v>
      </c>
      <c r="AJ169">
        <v>169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ROW(Source!A469)</f>
        <v>469</v>
      </c>
      <c r="B170">
        <v>54437467</v>
      </c>
      <c r="C170">
        <v>54437464</v>
      </c>
      <c r="D170">
        <v>30515951</v>
      </c>
      <c r="E170">
        <v>30515945</v>
      </c>
      <c r="F170">
        <v>1</v>
      </c>
      <c r="G170">
        <v>30515945</v>
      </c>
      <c r="H170">
        <v>1</v>
      </c>
      <c r="I170" t="s">
        <v>477</v>
      </c>
      <c r="J170" t="s">
        <v>3</v>
      </c>
      <c r="K170" t="s">
        <v>478</v>
      </c>
      <c r="L170">
        <v>1191</v>
      </c>
      <c r="N170">
        <v>1013</v>
      </c>
      <c r="O170" t="s">
        <v>479</v>
      </c>
      <c r="P170" t="s">
        <v>479</v>
      </c>
      <c r="Q170">
        <v>1</v>
      </c>
      <c r="X170">
        <v>0.3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1</v>
      </c>
      <c r="AE170">
        <v>1</v>
      </c>
      <c r="AF170" t="s">
        <v>3</v>
      </c>
      <c r="AG170">
        <v>0.3</v>
      </c>
      <c r="AH170">
        <v>2</v>
      </c>
      <c r="AI170">
        <v>54437465</v>
      </c>
      <c r="AJ170">
        <v>170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ROW(Source!A469)</f>
        <v>469</v>
      </c>
      <c r="B171">
        <v>54437468</v>
      </c>
      <c r="C171">
        <v>54437464</v>
      </c>
      <c r="D171">
        <v>30541193</v>
      </c>
      <c r="E171">
        <v>30515945</v>
      </c>
      <c r="F171">
        <v>1</v>
      </c>
      <c r="G171">
        <v>30515945</v>
      </c>
      <c r="H171">
        <v>3</v>
      </c>
      <c r="I171" t="s">
        <v>541</v>
      </c>
      <c r="J171" t="s">
        <v>3</v>
      </c>
      <c r="K171" t="s">
        <v>542</v>
      </c>
      <c r="L171">
        <v>1348</v>
      </c>
      <c r="N171">
        <v>1009</v>
      </c>
      <c r="O171" t="s">
        <v>51</v>
      </c>
      <c r="P171" t="s">
        <v>51</v>
      </c>
      <c r="Q171">
        <v>1000</v>
      </c>
      <c r="X171">
        <v>1E-3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1</v>
      </c>
      <c r="AE171">
        <v>0</v>
      </c>
      <c r="AF171" t="s">
        <v>3</v>
      </c>
      <c r="AG171">
        <v>1E-3</v>
      </c>
      <c r="AH171">
        <v>2</v>
      </c>
      <c r="AI171">
        <v>54437466</v>
      </c>
      <c r="AJ171">
        <v>171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ROW(Source!A601)</f>
        <v>601</v>
      </c>
      <c r="B172">
        <v>54437668</v>
      </c>
      <c r="C172">
        <v>54437666</v>
      </c>
      <c r="D172">
        <v>30515951</v>
      </c>
      <c r="E172">
        <v>30515945</v>
      </c>
      <c r="F172">
        <v>1</v>
      </c>
      <c r="G172">
        <v>30515945</v>
      </c>
      <c r="H172">
        <v>1</v>
      </c>
      <c r="I172" t="s">
        <v>477</v>
      </c>
      <c r="J172" t="s">
        <v>3</v>
      </c>
      <c r="K172" t="s">
        <v>478</v>
      </c>
      <c r="L172">
        <v>1191</v>
      </c>
      <c r="N172">
        <v>1013</v>
      </c>
      <c r="O172" t="s">
        <v>479</v>
      </c>
      <c r="P172" t="s">
        <v>479</v>
      </c>
      <c r="Q172">
        <v>1</v>
      </c>
      <c r="X172">
        <v>1.8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1</v>
      </c>
      <c r="AE172">
        <v>1</v>
      </c>
      <c r="AF172" t="s">
        <v>3</v>
      </c>
      <c r="AG172">
        <v>1.8</v>
      </c>
      <c r="AH172">
        <v>2</v>
      </c>
      <c r="AI172">
        <v>54437667</v>
      </c>
      <c r="AJ172">
        <v>172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ROW(Source!A602)</f>
        <v>602</v>
      </c>
      <c r="B173">
        <v>54437671</v>
      </c>
      <c r="C173">
        <v>54437669</v>
      </c>
      <c r="D173">
        <v>30515951</v>
      </c>
      <c r="E173">
        <v>30515945</v>
      </c>
      <c r="F173">
        <v>1</v>
      </c>
      <c r="G173">
        <v>30515945</v>
      </c>
      <c r="H173">
        <v>1</v>
      </c>
      <c r="I173" t="s">
        <v>477</v>
      </c>
      <c r="J173" t="s">
        <v>3</v>
      </c>
      <c r="K173" t="s">
        <v>478</v>
      </c>
      <c r="L173">
        <v>1191</v>
      </c>
      <c r="N173">
        <v>1013</v>
      </c>
      <c r="O173" t="s">
        <v>479</v>
      </c>
      <c r="P173" t="s">
        <v>479</v>
      </c>
      <c r="Q173">
        <v>1</v>
      </c>
      <c r="X173">
        <v>22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1</v>
      </c>
      <c r="AE173">
        <v>1</v>
      </c>
      <c r="AF173" t="s">
        <v>3</v>
      </c>
      <c r="AG173">
        <v>22</v>
      </c>
      <c r="AH173">
        <v>2</v>
      </c>
      <c r="AI173">
        <v>54437670</v>
      </c>
      <c r="AJ173">
        <v>173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ROW(Source!A603)</f>
        <v>603</v>
      </c>
      <c r="B174">
        <v>54437674</v>
      </c>
      <c r="C174">
        <v>54437672</v>
      </c>
      <c r="D174">
        <v>30515951</v>
      </c>
      <c r="E174">
        <v>30515945</v>
      </c>
      <c r="F174">
        <v>1</v>
      </c>
      <c r="G174">
        <v>30515945</v>
      </c>
      <c r="H174">
        <v>1</v>
      </c>
      <c r="I174" t="s">
        <v>477</v>
      </c>
      <c r="J174" t="s">
        <v>3</v>
      </c>
      <c r="K174" t="s">
        <v>478</v>
      </c>
      <c r="L174">
        <v>1191</v>
      </c>
      <c r="N174">
        <v>1013</v>
      </c>
      <c r="O174" t="s">
        <v>479</v>
      </c>
      <c r="P174" t="s">
        <v>479</v>
      </c>
      <c r="Q174">
        <v>1</v>
      </c>
      <c r="X174">
        <v>5.4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1</v>
      </c>
      <c r="AE174">
        <v>1</v>
      </c>
      <c r="AF174" t="s">
        <v>3</v>
      </c>
      <c r="AG174">
        <v>5.4</v>
      </c>
      <c r="AH174">
        <v>2</v>
      </c>
      <c r="AI174">
        <v>54437673</v>
      </c>
      <c r="AJ174">
        <v>174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ROW(Source!A604)</f>
        <v>604</v>
      </c>
      <c r="B175">
        <v>54437677</v>
      </c>
      <c r="C175">
        <v>54437675</v>
      </c>
      <c r="D175">
        <v>30515951</v>
      </c>
      <c r="E175">
        <v>30515945</v>
      </c>
      <c r="F175">
        <v>1</v>
      </c>
      <c r="G175">
        <v>30515945</v>
      </c>
      <c r="H175">
        <v>1</v>
      </c>
      <c r="I175" t="s">
        <v>477</v>
      </c>
      <c r="J175" t="s">
        <v>3</v>
      </c>
      <c r="K175" t="s">
        <v>478</v>
      </c>
      <c r="L175">
        <v>1191</v>
      </c>
      <c r="N175">
        <v>1013</v>
      </c>
      <c r="O175" t="s">
        <v>479</v>
      </c>
      <c r="P175" t="s">
        <v>479</v>
      </c>
      <c r="Q175">
        <v>1</v>
      </c>
      <c r="X175">
        <v>1.8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1</v>
      </c>
      <c r="AE175">
        <v>1</v>
      </c>
      <c r="AF175" t="s">
        <v>3</v>
      </c>
      <c r="AG175">
        <v>1.8</v>
      </c>
      <c r="AH175">
        <v>2</v>
      </c>
      <c r="AI175">
        <v>54437676</v>
      </c>
      <c r="AJ175">
        <v>175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ROW(Source!A605)</f>
        <v>605</v>
      </c>
      <c r="B176">
        <v>54437680</v>
      </c>
      <c r="C176">
        <v>54437678</v>
      </c>
      <c r="D176">
        <v>30515951</v>
      </c>
      <c r="E176">
        <v>30515945</v>
      </c>
      <c r="F176">
        <v>1</v>
      </c>
      <c r="G176">
        <v>30515945</v>
      </c>
      <c r="H176">
        <v>1</v>
      </c>
      <c r="I176" t="s">
        <v>477</v>
      </c>
      <c r="J176" t="s">
        <v>3</v>
      </c>
      <c r="K176" t="s">
        <v>478</v>
      </c>
      <c r="L176">
        <v>1191</v>
      </c>
      <c r="N176">
        <v>1013</v>
      </c>
      <c r="O176" t="s">
        <v>479</v>
      </c>
      <c r="P176" t="s">
        <v>479</v>
      </c>
      <c r="Q176">
        <v>1</v>
      </c>
      <c r="X176">
        <v>14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1</v>
      </c>
      <c r="AE176">
        <v>1</v>
      </c>
      <c r="AF176" t="s">
        <v>3</v>
      </c>
      <c r="AG176">
        <v>14</v>
      </c>
      <c r="AH176">
        <v>2</v>
      </c>
      <c r="AI176">
        <v>54437679</v>
      </c>
      <c r="AJ176">
        <v>176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ROW(Source!A606)</f>
        <v>606</v>
      </c>
      <c r="B177">
        <v>54437683</v>
      </c>
      <c r="C177">
        <v>54437681</v>
      </c>
      <c r="D177">
        <v>30515951</v>
      </c>
      <c r="E177">
        <v>30515945</v>
      </c>
      <c r="F177">
        <v>1</v>
      </c>
      <c r="G177">
        <v>30515945</v>
      </c>
      <c r="H177">
        <v>1</v>
      </c>
      <c r="I177" t="s">
        <v>477</v>
      </c>
      <c r="J177" t="s">
        <v>3</v>
      </c>
      <c r="K177" t="s">
        <v>478</v>
      </c>
      <c r="L177">
        <v>1191</v>
      </c>
      <c r="N177">
        <v>1013</v>
      </c>
      <c r="O177" t="s">
        <v>479</v>
      </c>
      <c r="P177" t="s">
        <v>479</v>
      </c>
      <c r="Q177">
        <v>1</v>
      </c>
      <c r="X177">
        <v>1.3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1</v>
      </c>
      <c r="AE177">
        <v>1</v>
      </c>
      <c r="AF177" t="s">
        <v>3</v>
      </c>
      <c r="AG177">
        <v>1.3</v>
      </c>
      <c r="AH177">
        <v>2</v>
      </c>
      <c r="AI177">
        <v>54437682</v>
      </c>
      <c r="AJ177">
        <v>177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ROW(Source!A607)</f>
        <v>607</v>
      </c>
      <c r="B178">
        <v>54437686</v>
      </c>
      <c r="C178">
        <v>54437684</v>
      </c>
      <c r="D178">
        <v>30515951</v>
      </c>
      <c r="E178">
        <v>30515945</v>
      </c>
      <c r="F178">
        <v>1</v>
      </c>
      <c r="G178">
        <v>30515945</v>
      </c>
      <c r="H178">
        <v>1</v>
      </c>
      <c r="I178" t="s">
        <v>477</v>
      </c>
      <c r="J178" t="s">
        <v>3</v>
      </c>
      <c r="K178" t="s">
        <v>478</v>
      </c>
      <c r="L178">
        <v>1191</v>
      </c>
      <c r="N178">
        <v>1013</v>
      </c>
      <c r="O178" t="s">
        <v>479</v>
      </c>
      <c r="P178" t="s">
        <v>479</v>
      </c>
      <c r="Q178">
        <v>1</v>
      </c>
      <c r="X178">
        <v>4.5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1</v>
      </c>
      <c r="AE178">
        <v>1</v>
      </c>
      <c r="AF178" t="s">
        <v>3</v>
      </c>
      <c r="AG178">
        <v>4.5</v>
      </c>
      <c r="AH178">
        <v>2</v>
      </c>
      <c r="AI178">
        <v>54437685</v>
      </c>
      <c r="AJ178">
        <v>178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ROW(Source!A608)</f>
        <v>608</v>
      </c>
      <c r="B179">
        <v>54437689</v>
      </c>
      <c r="C179">
        <v>54437687</v>
      </c>
      <c r="D179">
        <v>30515951</v>
      </c>
      <c r="E179">
        <v>30515945</v>
      </c>
      <c r="F179">
        <v>1</v>
      </c>
      <c r="G179">
        <v>30515945</v>
      </c>
      <c r="H179">
        <v>1</v>
      </c>
      <c r="I179" t="s">
        <v>477</v>
      </c>
      <c r="J179" t="s">
        <v>3</v>
      </c>
      <c r="K179" t="s">
        <v>478</v>
      </c>
      <c r="L179">
        <v>1191</v>
      </c>
      <c r="N179">
        <v>1013</v>
      </c>
      <c r="O179" t="s">
        <v>479</v>
      </c>
      <c r="P179" t="s">
        <v>479</v>
      </c>
      <c r="Q179">
        <v>1</v>
      </c>
      <c r="X179">
        <v>2.7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1</v>
      </c>
      <c r="AE179">
        <v>1</v>
      </c>
      <c r="AF179" t="s">
        <v>3</v>
      </c>
      <c r="AG179">
        <v>2.7</v>
      </c>
      <c r="AH179">
        <v>2</v>
      </c>
      <c r="AI179">
        <v>54437688</v>
      </c>
      <c r="AJ179">
        <v>179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ROW(Source!A609)</f>
        <v>609</v>
      </c>
      <c r="B180">
        <v>54437692</v>
      </c>
      <c r="C180">
        <v>54437690</v>
      </c>
      <c r="D180">
        <v>30515951</v>
      </c>
      <c r="E180">
        <v>30515945</v>
      </c>
      <c r="F180">
        <v>1</v>
      </c>
      <c r="G180">
        <v>30515945</v>
      </c>
      <c r="H180">
        <v>1</v>
      </c>
      <c r="I180" t="s">
        <v>477</v>
      </c>
      <c r="J180" t="s">
        <v>3</v>
      </c>
      <c r="K180" t="s">
        <v>478</v>
      </c>
      <c r="L180">
        <v>1191</v>
      </c>
      <c r="N180">
        <v>1013</v>
      </c>
      <c r="O180" t="s">
        <v>479</v>
      </c>
      <c r="P180" t="s">
        <v>479</v>
      </c>
      <c r="Q180">
        <v>1</v>
      </c>
      <c r="X180">
        <v>1.8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1</v>
      </c>
      <c r="AE180">
        <v>1</v>
      </c>
      <c r="AF180" t="s">
        <v>3</v>
      </c>
      <c r="AG180">
        <v>1.8</v>
      </c>
      <c r="AH180">
        <v>2</v>
      </c>
      <c r="AI180">
        <v>54437691</v>
      </c>
      <c r="AJ180">
        <v>180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ROW(Source!A610)</f>
        <v>610</v>
      </c>
      <c r="B181">
        <v>54437695</v>
      </c>
      <c r="C181">
        <v>54437693</v>
      </c>
      <c r="D181">
        <v>30515951</v>
      </c>
      <c r="E181">
        <v>30515945</v>
      </c>
      <c r="F181">
        <v>1</v>
      </c>
      <c r="G181">
        <v>30515945</v>
      </c>
      <c r="H181">
        <v>1</v>
      </c>
      <c r="I181" t="s">
        <v>477</v>
      </c>
      <c r="J181" t="s">
        <v>3</v>
      </c>
      <c r="K181" t="s">
        <v>478</v>
      </c>
      <c r="L181">
        <v>1191</v>
      </c>
      <c r="N181">
        <v>1013</v>
      </c>
      <c r="O181" t="s">
        <v>479</v>
      </c>
      <c r="P181" t="s">
        <v>479</v>
      </c>
      <c r="Q181">
        <v>1</v>
      </c>
      <c r="X181">
        <v>8.1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1</v>
      </c>
      <c r="AE181">
        <v>1</v>
      </c>
      <c r="AF181" t="s">
        <v>3</v>
      </c>
      <c r="AG181">
        <v>8.1</v>
      </c>
      <c r="AH181">
        <v>2</v>
      </c>
      <c r="AI181">
        <v>54437694</v>
      </c>
      <c r="AJ181">
        <v>181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ROW(Source!A611)</f>
        <v>611</v>
      </c>
      <c r="B182">
        <v>54437698</v>
      </c>
      <c r="C182">
        <v>54437696</v>
      </c>
      <c r="D182">
        <v>30515951</v>
      </c>
      <c r="E182">
        <v>30515945</v>
      </c>
      <c r="F182">
        <v>1</v>
      </c>
      <c r="G182">
        <v>30515945</v>
      </c>
      <c r="H182">
        <v>1</v>
      </c>
      <c r="I182" t="s">
        <v>477</v>
      </c>
      <c r="J182" t="s">
        <v>3</v>
      </c>
      <c r="K182" t="s">
        <v>478</v>
      </c>
      <c r="L182">
        <v>1191</v>
      </c>
      <c r="N182">
        <v>1013</v>
      </c>
      <c r="O182" t="s">
        <v>479</v>
      </c>
      <c r="P182" t="s">
        <v>479</v>
      </c>
      <c r="Q182">
        <v>1</v>
      </c>
      <c r="X182">
        <v>14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1</v>
      </c>
      <c r="AE182">
        <v>1</v>
      </c>
      <c r="AF182" t="s">
        <v>3</v>
      </c>
      <c r="AG182">
        <v>14</v>
      </c>
      <c r="AH182">
        <v>2</v>
      </c>
      <c r="AI182">
        <v>54437697</v>
      </c>
      <c r="AJ182">
        <v>182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ROW(Source!A612)</f>
        <v>612</v>
      </c>
      <c r="B183">
        <v>54437701</v>
      </c>
      <c r="C183">
        <v>54437699</v>
      </c>
      <c r="D183">
        <v>30515951</v>
      </c>
      <c r="E183">
        <v>30515945</v>
      </c>
      <c r="F183">
        <v>1</v>
      </c>
      <c r="G183">
        <v>30515945</v>
      </c>
      <c r="H183">
        <v>1</v>
      </c>
      <c r="I183" t="s">
        <v>477</v>
      </c>
      <c r="J183" t="s">
        <v>3</v>
      </c>
      <c r="K183" t="s">
        <v>478</v>
      </c>
      <c r="L183">
        <v>1191</v>
      </c>
      <c r="N183">
        <v>1013</v>
      </c>
      <c r="O183" t="s">
        <v>479</v>
      </c>
      <c r="P183" t="s">
        <v>479</v>
      </c>
      <c r="Q183">
        <v>1</v>
      </c>
      <c r="X183">
        <v>4.5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1</v>
      </c>
      <c r="AE183">
        <v>1</v>
      </c>
      <c r="AF183" t="s">
        <v>3</v>
      </c>
      <c r="AG183">
        <v>4.5</v>
      </c>
      <c r="AH183">
        <v>2</v>
      </c>
      <c r="AI183">
        <v>54437700</v>
      </c>
      <c r="AJ183">
        <v>183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ROW(Source!A613)</f>
        <v>613</v>
      </c>
      <c r="B184">
        <v>54437704</v>
      </c>
      <c r="C184">
        <v>54437702</v>
      </c>
      <c r="D184">
        <v>30515951</v>
      </c>
      <c r="E184">
        <v>30515945</v>
      </c>
      <c r="F184">
        <v>1</v>
      </c>
      <c r="G184">
        <v>30515945</v>
      </c>
      <c r="H184">
        <v>1</v>
      </c>
      <c r="I184" t="s">
        <v>477</v>
      </c>
      <c r="J184" t="s">
        <v>3</v>
      </c>
      <c r="K184" t="s">
        <v>478</v>
      </c>
      <c r="L184">
        <v>1191</v>
      </c>
      <c r="N184">
        <v>1013</v>
      </c>
      <c r="O184" t="s">
        <v>479</v>
      </c>
      <c r="P184" t="s">
        <v>479</v>
      </c>
      <c r="Q184">
        <v>1</v>
      </c>
      <c r="X184">
        <v>15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1</v>
      </c>
      <c r="AE184">
        <v>1</v>
      </c>
      <c r="AF184" t="s">
        <v>3</v>
      </c>
      <c r="AG184">
        <v>15</v>
      </c>
      <c r="AH184">
        <v>2</v>
      </c>
      <c r="AI184">
        <v>54437703</v>
      </c>
      <c r="AJ184">
        <v>184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ROW(Source!A614)</f>
        <v>614</v>
      </c>
      <c r="B185">
        <v>54437707</v>
      </c>
      <c r="C185">
        <v>54437705</v>
      </c>
      <c r="D185">
        <v>30515951</v>
      </c>
      <c r="E185">
        <v>30515945</v>
      </c>
      <c r="F185">
        <v>1</v>
      </c>
      <c r="G185">
        <v>30515945</v>
      </c>
      <c r="H185">
        <v>1</v>
      </c>
      <c r="I185" t="s">
        <v>477</v>
      </c>
      <c r="J185" t="s">
        <v>3</v>
      </c>
      <c r="K185" t="s">
        <v>478</v>
      </c>
      <c r="L185">
        <v>1191</v>
      </c>
      <c r="N185">
        <v>1013</v>
      </c>
      <c r="O185" t="s">
        <v>479</v>
      </c>
      <c r="P185" t="s">
        <v>479</v>
      </c>
      <c r="Q185">
        <v>1</v>
      </c>
      <c r="X185">
        <v>5.4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1</v>
      </c>
      <c r="AE185">
        <v>1</v>
      </c>
      <c r="AF185" t="s">
        <v>3</v>
      </c>
      <c r="AG185">
        <v>5.4</v>
      </c>
      <c r="AH185">
        <v>2</v>
      </c>
      <c r="AI185">
        <v>54437706</v>
      </c>
      <c r="AJ185">
        <v>185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ROW(Source!A615)</f>
        <v>615</v>
      </c>
      <c r="B186">
        <v>54437710</v>
      </c>
      <c r="C186">
        <v>54437708</v>
      </c>
      <c r="D186">
        <v>30515951</v>
      </c>
      <c r="E186">
        <v>30515945</v>
      </c>
      <c r="F186">
        <v>1</v>
      </c>
      <c r="G186">
        <v>30515945</v>
      </c>
      <c r="H186">
        <v>1</v>
      </c>
      <c r="I186" t="s">
        <v>477</v>
      </c>
      <c r="J186" t="s">
        <v>3</v>
      </c>
      <c r="K186" t="s">
        <v>478</v>
      </c>
      <c r="L186">
        <v>1191</v>
      </c>
      <c r="N186">
        <v>1013</v>
      </c>
      <c r="O186" t="s">
        <v>479</v>
      </c>
      <c r="P186" t="s">
        <v>479</v>
      </c>
      <c r="Q186">
        <v>1</v>
      </c>
      <c r="X186">
        <v>8.1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1</v>
      </c>
      <c r="AE186">
        <v>1</v>
      </c>
      <c r="AF186" t="s">
        <v>3</v>
      </c>
      <c r="AG186">
        <v>8.1</v>
      </c>
      <c r="AH186">
        <v>2</v>
      </c>
      <c r="AI186">
        <v>54437709</v>
      </c>
      <c r="AJ186">
        <v>186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 x14ac:dyDescent="0.2">
      <c r="A187">
        <f>ROW(Source!A616)</f>
        <v>616</v>
      </c>
      <c r="B187">
        <v>54437713</v>
      </c>
      <c r="C187">
        <v>54437711</v>
      </c>
      <c r="D187">
        <v>30515951</v>
      </c>
      <c r="E187">
        <v>30515945</v>
      </c>
      <c r="F187">
        <v>1</v>
      </c>
      <c r="G187">
        <v>30515945</v>
      </c>
      <c r="H187">
        <v>1</v>
      </c>
      <c r="I187" t="s">
        <v>477</v>
      </c>
      <c r="J187" t="s">
        <v>3</v>
      </c>
      <c r="K187" t="s">
        <v>478</v>
      </c>
      <c r="L187">
        <v>1191</v>
      </c>
      <c r="N187">
        <v>1013</v>
      </c>
      <c r="O187" t="s">
        <v>479</v>
      </c>
      <c r="P187" t="s">
        <v>479</v>
      </c>
      <c r="Q187">
        <v>1</v>
      </c>
      <c r="X187">
        <v>5.4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1</v>
      </c>
      <c r="AE187">
        <v>1</v>
      </c>
      <c r="AF187" t="s">
        <v>3</v>
      </c>
      <c r="AG187">
        <v>5.4</v>
      </c>
      <c r="AH187">
        <v>2</v>
      </c>
      <c r="AI187">
        <v>54437712</v>
      </c>
      <c r="AJ187">
        <v>187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  <row r="188" spans="1:44" x14ac:dyDescent="0.2">
      <c r="A188">
        <f>ROW(Source!A617)</f>
        <v>617</v>
      </c>
      <c r="B188">
        <v>54437716</v>
      </c>
      <c r="C188">
        <v>54437714</v>
      </c>
      <c r="D188">
        <v>30515951</v>
      </c>
      <c r="E188">
        <v>30515945</v>
      </c>
      <c r="F188">
        <v>1</v>
      </c>
      <c r="G188">
        <v>30515945</v>
      </c>
      <c r="H188">
        <v>1</v>
      </c>
      <c r="I188" t="s">
        <v>477</v>
      </c>
      <c r="J188" t="s">
        <v>3</v>
      </c>
      <c r="K188" t="s">
        <v>478</v>
      </c>
      <c r="L188">
        <v>1191</v>
      </c>
      <c r="N188">
        <v>1013</v>
      </c>
      <c r="O188" t="s">
        <v>479</v>
      </c>
      <c r="P188" t="s">
        <v>479</v>
      </c>
      <c r="Q188">
        <v>1</v>
      </c>
      <c r="X188">
        <v>0.36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1</v>
      </c>
      <c r="AE188">
        <v>1</v>
      </c>
      <c r="AF188" t="s">
        <v>3</v>
      </c>
      <c r="AG188">
        <v>0.36</v>
      </c>
      <c r="AH188">
        <v>2</v>
      </c>
      <c r="AI188">
        <v>54437715</v>
      </c>
      <c r="AJ188">
        <v>188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</row>
    <row r="189" spans="1:44" x14ac:dyDescent="0.2">
      <c r="A189">
        <f>ROW(Source!A618)</f>
        <v>618</v>
      </c>
      <c r="B189">
        <v>54437719</v>
      </c>
      <c r="C189">
        <v>54437717</v>
      </c>
      <c r="D189">
        <v>30515951</v>
      </c>
      <c r="E189">
        <v>30515945</v>
      </c>
      <c r="F189">
        <v>1</v>
      </c>
      <c r="G189">
        <v>30515945</v>
      </c>
      <c r="H189">
        <v>1</v>
      </c>
      <c r="I189" t="s">
        <v>477</v>
      </c>
      <c r="J189" t="s">
        <v>3</v>
      </c>
      <c r="K189" t="s">
        <v>478</v>
      </c>
      <c r="L189">
        <v>1191</v>
      </c>
      <c r="N189">
        <v>1013</v>
      </c>
      <c r="O189" t="s">
        <v>479</v>
      </c>
      <c r="P189" t="s">
        <v>479</v>
      </c>
      <c r="Q189">
        <v>1</v>
      </c>
      <c r="X189">
        <v>1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1</v>
      </c>
      <c r="AE189">
        <v>1</v>
      </c>
      <c r="AF189" t="s">
        <v>3</v>
      </c>
      <c r="AG189">
        <v>1</v>
      </c>
      <c r="AH189">
        <v>2</v>
      </c>
      <c r="AI189">
        <v>54437718</v>
      </c>
      <c r="AJ189">
        <v>189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</row>
    <row r="190" spans="1:44" x14ac:dyDescent="0.2">
      <c r="A190">
        <f>ROW(Source!A619)</f>
        <v>619</v>
      </c>
      <c r="B190">
        <v>54437722</v>
      </c>
      <c r="C190">
        <v>54437720</v>
      </c>
      <c r="D190">
        <v>30515951</v>
      </c>
      <c r="E190">
        <v>30515945</v>
      </c>
      <c r="F190">
        <v>1</v>
      </c>
      <c r="G190">
        <v>30515945</v>
      </c>
      <c r="H190">
        <v>1</v>
      </c>
      <c r="I190" t="s">
        <v>477</v>
      </c>
      <c r="J190" t="s">
        <v>3</v>
      </c>
      <c r="K190" t="s">
        <v>478</v>
      </c>
      <c r="L190">
        <v>1191</v>
      </c>
      <c r="N190">
        <v>1013</v>
      </c>
      <c r="O190" t="s">
        <v>479</v>
      </c>
      <c r="P190" t="s">
        <v>479</v>
      </c>
      <c r="Q190">
        <v>1</v>
      </c>
      <c r="X190">
        <v>1.8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1</v>
      </c>
      <c r="AE190">
        <v>1</v>
      </c>
      <c r="AF190" t="s">
        <v>3</v>
      </c>
      <c r="AG190">
        <v>1.8</v>
      </c>
      <c r="AH190">
        <v>2</v>
      </c>
      <c r="AI190">
        <v>54437721</v>
      </c>
      <c r="AJ190">
        <v>190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</row>
    <row r="191" spans="1:44" x14ac:dyDescent="0.2">
      <c r="A191">
        <f>ROW(Source!A620)</f>
        <v>620</v>
      </c>
      <c r="B191">
        <v>54437725</v>
      </c>
      <c r="C191">
        <v>54437723</v>
      </c>
      <c r="D191">
        <v>30515951</v>
      </c>
      <c r="E191">
        <v>30515945</v>
      </c>
      <c r="F191">
        <v>1</v>
      </c>
      <c r="G191">
        <v>30515945</v>
      </c>
      <c r="H191">
        <v>1</v>
      </c>
      <c r="I191" t="s">
        <v>477</v>
      </c>
      <c r="J191" t="s">
        <v>3</v>
      </c>
      <c r="K191" t="s">
        <v>478</v>
      </c>
      <c r="L191">
        <v>1191</v>
      </c>
      <c r="N191">
        <v>1013</v>
      </c>
      <c r="O191" t="s">
        <v>479</v>
      </c>
      <c r="P191" t="s">
        <v>479</v>
      </c>
      <c r="Q191">
        <v>1</v>
      </c>
      <c r="X191">
        <v>3.6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1</v>
      </c>
      <c r="AE191">
        <v>1</v>
      </c>
      <c r="AF191" t="s">
        <v>3</v>
      </c>
      <c r="AG191">
        <v>3.6</v>
      </c>
      <c r="AH191">
        <v>2</v>
      </c>
      <c r="AI191">
        <v>54437724</v>
      </c>
      <c r="AJ191">
        <v>191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</row>
    <row r="192" spans="1:44" x14ac:dyDescent="0.2">
      <c r="A192">
        <f>ROW(Source!A621)</f>
        <v>621</v>
      </c>
      <c r="B192">
        <v>54437728</v>
      </c>
      <c r="C192">
        <v>54437726</v>
      </c>
      <c r="D192">
        <v>30515951</v>
      </c>
      <c r="E192">
        <v>30515945</v>
      </c>
      <c r="F192">
        <v>1</v>
      </c>
      <c r="G192">
        <v>30515945</v>
      </c>
      <c r="H192">
        <v>1</v>
      </c>
      <c r="I192" t="s">
        <v>477</v>
      </c>
      <c r="J192" t="s">
        <v>3</v>
      </c>
      <c r="K192" t="s">
        <v>478</v>
      </c>
      <c r="L192">
        <v>1191</v>
      </c>
      <c r="N192">
        <v>1013</v>
      </c>
      <c r="O192" t="s">
        <v>479</v>
      </c>
      <c r="P192" t="s">
        <v>479</v>
      </c>
      <c r="Q192">
        <v>1</v>
      </c>
      <c r="X192">
        <v>0.15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1</v>
      </c>
      <c r="AE192">
        <v>1</v>
      </c>
      <c r="AF192" t="s">
        <v>3</v>
      </c>
      <c r="AG192">
        <v>0.15</v>
      </c>
      <c r="AH192">
        <v>2</v>
      </c>
      <c r="AI192">
        <v>54437727</v>
      </c>
      <c r="AJ192">
        <v>192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Смета по ТСН-2001</vt:lpstr>
      <vt:lpstr>Source</vt:lpstr>
      <vt:lpstr>SourceObSm</vt:lpstr>
      <vt:lpstr>SmtRes</vt:lpstr>
      <vt:lpstr>EtalonRes</vt:lpstr>
      <vt:lpstr>SrcKA</vt:lpstr>
      <vt:lpstr>'Смета по ТСН-2001'!Заголовки_для_печати</vt:lpstr>
      <vt:lpstr>'Смета по ТСН-2001'!Область_печати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Мишкина Зинаида Ильинична</cp:lastModifiedBy>
  <dcterms:created xsi:type="dcterms:W3CDTF">2023-02-08T05:28:06Z</dcterms:created>
  <dcterms:modified xsi:type="dcterms:W3CDTF">2023-02-08T06:04:28Z</dcterms:modified>
</cp:coreProperties>
</file>